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G:\MTG Communication\2018\Q418 MTG\"/>
    </mc:Choice>
  </mc:AlternateContent>
  <xr:revisionPtr revIDLastSave="0" documentId="13_ncr:1_{D0E40642-343E-4050-981E-FBC0D223D5D0}" xr6:coauthVersionLast="40" xr6:coauthVersionMax="40" xr10:uidLastSave="{00000000-0000-0000-0000-000000000000}"/>
  <bookViews>
    <workbookView xWindow="-120" yWindow="-120" windowWidth="29040" windowHeight="15840" tabRatio="944" xr2:uid="{00000000-000D-0000-FFFF-FFFF00000000}"/>
  </bookViews>
  <sheets>
    <sheet name="Content" sheetId="1" r:id="rId1"/>
    <sheet name="APM" sheetId="21" r:id="rId2"/>
    <sheet name="Q FO" sheetId="2" r:id="rId3"/>
    <sheet name="Q IS" sheetId="3" r:id="rId4"/>
    <sheet name="Q BalSh" sheetId="7" r:id="rId5"/>
    <sheet name="Q CF" sheetId="8" r:id="rId6"/>
    <sheet name="Q EQ" sheetId="9" r:id="rId7"/>
    <sheet name="Q BSS" sheetId="10" r:id="rId8"/>
    <sheet name="Q BS" sheetId="11" r:id="rId9"/>
    <sheet name="Q FY KPI" sheetId="16" r:id="rId10"/>
    <sheet name="Q ND" sheetId="19" r:id="rId11"/>
    <sheet name="Q CE" sheetId="20" r:id="rId12"/>
    <sheet name="FY FO" sheetId="4" r:id="rId13"/>
    <sheet name="FY IS" sheetId="6" r:id="rId14"/>
    <sheet name="FY BalSh" sheetId="15" r:id="rId15"/>
    <sheet name="FY CF" sheetId="18" r:id="rId16"/>
    <sheet name="FY EQ" sheetId="17" r:id="rId17"/>
    <sheet name="FY BSS" sheetId="13" r:id="rId18"/>
    <sheet name="FY BS" sheetId="1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000">#REF!</definedName>
    <definedName name="_00001">#REF!</definedName>
    <definedName name="_0002">#REF!</definedName>
    <definedName name="_07_Feb_97">"head"</definedName>
    <definedName name="_1997">#REF!</definedName>
    <definedName name="_50__Special_Reserve">#REF!</definedName>
    <definedName name="_ADJ3">#REF!</definedName>
    <definedName name="_ADJ4">#REF!</definedName>
    <definedName name="_ADJ5">#REF!</definedName>
    <definedName name="_ADJ6">#REF!</definedName>
    <definedName name="_age01">[1]CASINO2!$U$614</definedName>
    <definedName name="_age02">[1]CASINO2!$V$614</definedName>
    <definedName name="_age2000">[1]CASINO2!$T$614</definedName>
    <definedName name="_age92">#REF!</definedName>
    <definedName name="_age93">#REF!</definedName>
    <definedName name="_age94">#REF!</definedName>
    <definedName name="_age95">#REF!</definedName>
    <definedName name="_age96">#REF!</definedName>
    <definedName name="_age97">#REF!</definedName>
    <definedName name="_age98">#REF!</definedName>
    <definedName name="_age99">#REF!</definedName>
    <definedName name="_art1">#REF!</definedName>
    <definedName name="_art10">#REF!</definedName>
    <definedName name="_art2">#REF!</definedName>
    <definedName name="_art3">#REF!</definedName>
    <definedName name="_art4">#REF!</definedName>
    <definedName name="_art5">#REF!</definedName>
    <definedName name="_art6">#REF!</definedName>
    <definedName name="_art7">#REF!</definedName>
    <definedName name="_art8">#REF!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'[3]DCF old'!#REF!</definedName>
    <definedName name="_div12">'[3]DCF old'!#REF!</definedName>
    <definedName name="_div2">#REF!</definedName>
    <definedName name="_div3">'[3]DCF old'!#REF!</definedName>
    <definedName name="_div4">#REF!</definedName>
    <definedName name="_div5">#REF!</definedName>
    <definedName name="_div6">#REF!</definedName>
    <definedName name="_div7">#REF!</definedName>
    <definedName name="_div8">#REF!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#REF!</definedName>
    <definedName name="_EXX89">#REF!</definedName>
    <definedName name="_EXX90">#REF!</definedName>
    <definedName name="_fun1">#REF!</definedName>
    <definedName name="_fun2">#REF!</definedName>
    <definedName name="_fun3">#REF!</definedName>
    <definedName name="_fun4">#REF!</definedName>
    <definedName name="_fun5">#REF!</definedName>
    <definedName name="_fun6">#REF!</definedName>
    <definedName name="_fun7">#REF!</definedName>
    <definedName name="_fun8">#REF!</definedName>
    <definedName name="_fun9">#REF!</definedName>
    <definedName name="_GBP08">[2]CCY!$C$467</definedName>
    <definedName name="_GBP09">[2]CCY!$C$468</definedName>
    <definedName name="_GBP10">[2]CCY!$C$469</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14" hidden="1">#REF!</definedName>
    <definedName name="_Regression_Out" localSheetId="18" hidden="1">#REF!</definedName>
    <definedName name="_Regression_Out" localSheetId="17" hidden="1">#REF!</definedName>
    <definedName name="_Regression_Out" localSheetId="15" hidden="1">#REF!</definedName>
    <definedName name="_Regression_Out" localSheetId="16" hidden="1">#REF!</definedName>
    <definedName name="_Regression_Out" localSheetId="11" hidden="1">#REF!</definedName>
    <definedName name="_Regression_Out" hidden="1">#REF!</definedName>
    <definedName name="_Regression_X" localSheetId="14" hidden="1">#REF!</definedName>
    <definedName name="_Regression_X" localSheetId="18" hidden="1">#REF!</definedName>
    <definedName name="_Regression_X" localSheetId="17" hidden="1">#REF!</definedName>
    <definedName name="_Regression_X" localSheetId="15" hidden="1">#REF!</definedName>
    <definedName name="_Regression_X" localSheetId="16" hidden="1">#REF!</definedName>
    <definedName name="_Regression_X" localSheetId="11" hidden="1">#REF!</definedName>
    <definedName name="_Regression_X" hidden="1">#REF!</definedName>
    <definedName name="_Regression_Y" localSheetId="14" hidden="1">#REF!</definedName>
    <definedName name="_Regression_Y" localSheetId="18" hidden="1">#REF!</definedName>
    <definedName name="_Regression_Y" localSheetId="17" hidden="1">#REF!</definedName>
    <definedName name="_Regression_Y" localSheetId="15" hidden="1">#REF!</definedName>
    <definedName name="_Regression_Y" localSheetId="16" hidden="1">#REF!</definedName>
    <definedName name="_Regression_Y" localSheetId="11" hidden="1">#REF!</definedName>
    <definedName name="_Regression_Y" hidden="1">#REF!</definedName>
    <definedName name="_rem2">'[3]DCF old'!#REF!</definedName>
    <definedName name="_SKK08">[2]CCY!$Q$467</definedName>
    <definedName name="_SKK09">[2]CCY!$Q$468</definedName>
    <definedName name="_sqm91">'[6]old template'!#REF!</definedName>
    <definedName name="_sqm92">'[6]old template'!#REF!</definedName>
    <definedName name="_sqm93">'[6]old template'!#REF!</definedName>
    <definedName name="_sqm94">'[6]old template'!#REF!</definedName>
    <definedName name="_sqm95">'[6]old template'!#REF!</definedName>
    <definedName name="_sqm96">'[6]old template'!#REF!</definedName>
    <definedName name="_sqm97">'[6]old template'!#REF!</definedName>
    <definedName name="_sqm98">'[6]old template'!#REF!</definedName>
    <definedName name="_sqm99">'[6]old template'!#REF!</definedName>
    <definedName name="_USD08">[2]CCY!$E$467</definedName>
    <definedName name="_USD09">[2]CCY!$E$468</definedName>
    <definedName name="_USD10">[2]CCY!$E$469</definedName>
    <definedName name="_WHS1">#REF!</definedName>
    <definedName name="_WHS2">#REF!</definedName>
    <definedName name="_WHS3">#REF!</definedName>
    <definedName name="_WHS4">#REF!</definedName>
    <definedName name="_WHS5">#REF!</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yr1990">[7]Main!#REF!</definedName>
    <definedName name="_Yr1992">'[3]DCF old'!#REF!</definedName>
    <definedName name="_Yr1993">'[3]DCF old'!#REF!</definedName>
    <definedName name="_Yr1994">'[3]DCF old'!#REF!</definedName>
    <definedName name="_Yr1995">'[3]DCF old'!#REF!</definedName>
    <definedName name="_Yr1996">'[3]DCF old'!#REF!</definedName>
    <definedName name="_Yr1997">'[3]DCF old'!#REF!</definedName>
    <definedName name="_Yr1998">'[3]DCF old'!#REF!</definedName>
    <definedName name="_Yr1999">'[3]DCF old'!#REF!</definedName>
    <definedName name="_Yr2000">'[3]DCF old'!#REF!</definedName>
    <definedName name="_Yr2003">#REF!,#REF!,#REF!</definedName>
    <definedName name="_Yr2004">#REF!,#REF!,#REF!</definedName>
    <definedName name="_Yr2005">#REF!</definedName>
    <definedName name="_Yr2006">#REF!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#REF!</definedName>
    <definedName name="Accrued_compensation">'[8]Invested capital_VDF'!$C$20:$AE$20</definedName>
    <definedName name="Accrued_compensation_growth_fore">[8]Forecasts_VDF!$H$153:$K$153</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'[3]DCF old'!#REF!</definedName>
    <definedName name="Acquisition_divestments">#REF!</definedName>
    <definedName name="Acquisitions">#REF!</definedName>
    <definedName name="acr">'[3]DCF old'!#REF!</definedName>
    <definedName name="acr_rem">'[3]DCF old'!#REF!</definedName>
    <definedName name="Add_Fin">#REF!</definedName>
    <definedName name="Add_Other">#REF!</definedName>
    <definedName name="ADDED_VALUE">#REF!</definedName>
    <definedName name="Adj_net_oper_fore">[8]Forecasts_VDF!$E$25:$X$25</definedName>
    <definedName name="adj_tax">'[3]DCF old'!$I$12:$U$12</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'[3]DCF old'!#REF!</definedName>
    <definedName name="age00">#REF!</definedName>
    <definedName name="agga">#REF!</definedName>
    <definedName name="aktier">#REF!</definedName>
    <definedName name="Amortisation">#REF!</definedName>
    <definedName name="an_mail">'[3]DCF old'!#REF!</definedName>
    <definedName name="an_name">'[3]DCF old'!#REF!</definedName>
    <definedName name="an_sector">#REF!</definedName>
    <definedName name="an_tel">'[3]DCF old'!#REF!</definedName>
    <definedName name="aq">#REF!</definedName>
    <definedName name="arvid">#REF!</definedName>
    <definedName name="Asia">#REF!</definedName>
    <definedName name="Asia_w">#REF!</definedName>
    <definedName name="ASSOC">#REF!</definedName>
    <definedName name="Associated_income">#REF!</definedName>
    <definedName name="Associates">#REF!</definedName>
    <definedName name="av_00">#REF!</definedName>
    <definedName name="av_01">#REF!</definedName>
    <definedName name="av_02">#REF!</definedName>
    <definedName name="av_03">[1]CASINO2!$W$315</definedName>
    <definedName name="av_99">#REF!</definedName>
    <definedName name="av_s00">#REF!</definedName>
    <definedName name="av_s01">#REF!</definedName>
    <definedName name="av_s02">#REF!</definedName>
    <definedName name="av_s03">[1]CASINO2!$W$316</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#REF!</definedName>
    <definedName name="AVGVOLUME">'[11]A table'!#REF!</definedName>
    <definedName name="b">[0]!b</definedName>
    <definedName name="ba">#REF!</definedName>
    <definedName name="Balance_Sheet">#REF!</definedName>
    <definedName name="BALFULL">#REF!</definedName>
    <definedName name="BASA">#REF!</definedName>
    <definedName name="Base_info">#REF!</definedName>
    <definedName name="baseval">'[3]DCF old'!#REF!</definedName>
    <definedName name="BASL">#REF!</definedName>
    <definedName name="bd">#REF!</definedName>
    <definedName name="be">#REF!</definedName>
    <definedName name="beta">'[3]DCF old'!$C$41</definedName>
    <definedName name="blA">#REF!</definedName>
    <definedName name="blb">[12]Sheet7!$L$3</definedName>
    <definedName name="BLQ">#REF!</definedName>
    <definedName name="Bond_rating">'[8]Summary Page_VDF'!$H$12</definedName>
    <definedName name="Book_value_per_share">'[8]Invested capital_VDF'!$R$85:$AU$85</definedName>
    <definedName name="BS">#REF!</definedName>
    <definedName name="BSCash">[13]model!#REF!</definedName>
    <definedName name="BSCash.f.1994">[13]model!#REF!</definedName>
    <definedName name="BSCash.f.1995">[13]model!#REF!</definedName>
    <definedName name="BSCash.f.1996">[13]model!#REF!</definedName>
    <definedName name="BSCash.f.1997">[13]model!#REF!</definedName>
    <definedName name="BSCash.f.1998">[13]model!#REF!</definedName>
    <definedName name="BSCash.f.1999">[13]model!#REF!</definedName>
    <definedName name="BSCash.f.2000">[13]model!#REF!</definedName>
    <definedName name="BSCorSal">#REF!</definedName>
    <definedName name="BSINV">[13]model!#REF!</definedName>
    <definedName name="BSINV.f.1994">[13]model!#REF!</definedName>
    <definedName name="BSINV.f.1995">[13]model!#REF!</definedName>
    <definedName name="BSINV.f.1996">[13]model!#REF!</definedName>
    <definedName name="BSINV.f.1997">[13]model!#REF!</definedName>
    <definedName name="BSINV.f.1998">[13]model!#REF!</definedName>
    <definedName name="BSINV.f.1999">[13]model!#REF!</definedName>
    <definedName name="BSINV.f.2000">[13]model!#REF!</definedName>
    <definedName name="BSMin">[13]model!#REF!</definedName>
    <definedName name="BSMin.f.1994">[13]model!#REF!</definedName>
    <definedName name="BSMin.f.1995">[13]model!#REF!</definedName>
    <definedName name="BSMin.f.1996">[13]model!#REF!</definedName>
    <definedName name="BSMin.f.1997">[13]model!#REF!</definedName>
    <definedName name="BSMin.f.1998">[13]model!#REF!</definedName>
    <definedName name="BSMin.f.1999">[13]model!#REF!</definedName>
    <definedName name="BSMin.f.2000">[13]model!#REF!</definedName>
    <definedName name="BSMinorities">#REF!</definedName>
    <definedName name="BSNIFA">[13]model!#REF!</definedName>
    <definedName name="BSNIFA.f.1994">[13]model!#REF!</definedName>
    <definedName name="BSNIFA.f.1995">[13]model!#REF!</definedName>
    <definedName name="BSNIFA.f.1996">[13]model!#REF!</definedName>
    <definedName name="BSNIFA.f.1997">[13]model!#REF!</definedName>
    <definedName name="BSNIFA.f.1998">[13]model!#REF!</definedName>
    <definedName name="BSNIFA.f.1999">[13]model!#REF!</definedName>
    <definedName name="BSNIFA.f.2000">[13]model!#REF!</definedName>
    <definedName name="bsntfa">[13]model!#REF!</definedName>
    <definedName name="bsntfa.f.1994">[13]model!#REF!</definedName>
    <definedName name="bsntfa.f.1995">[13]model!#REF!</definedName>
    <definedName name="bsntfa.f.1996">[13]model!#REF!</definedName>
    <definedName name="bsntfa.f.1997">[13]model!#REF!</definedName>
    <definedName name="bsntfa.f.1998">[13]model!#REF!</definedName>
    <definedName name="bsntfa.f.1999">[13]model!#REF!</definedName>
    <definedName name="bsntfa.f.2000">[13]model!#REF!</definedName>
    <definedName name="bsnwc">[13]model!#REF!</definedName>
    <definedName name="bsnwc.f.1994">[13]model!#REF!</definedName>
    <definedName name="bsnwc.f.1995">[13]model!#REF!</definedName>
    <definedName name="bsnwc.f.1996">[13]model!#REF!</definedName>
    <definedName name="bsnwc.f.1997">[13]model!#REF!</definedName>
    <definedName name="bsnwc.f.1998">[13]model!#REF!</definedName>
    <definedName name="bsnwc.f.1999">[13]model!#REF!</definedName>
    <definedName name="bsnwc.f.2000">[13]model!#REF!</definedName>
    <definedName name="BSOther">[13]model!#REF!</definedName>
    <definedName name="BSOther.f.1994">[13]model!#REF!</definedName>
    <definedName name="BSOther.f.1995">[13]model!#REF!</definedName>
    <definedName name="BSOther.f.1996">[13]model!#REF!</definedName>
    <definedName name="BSOther.f.1997">[13]model!#REF!</definedName>
    <definedName name="BSOther.f.1998">[13]model!#REF!</definedName>
    <definedName name="BSOther.f.1999">[13]model!#REF!</definedName>
    <definedName name="BSOther.f.2000">[13]model!#REF!</definedName>
    <definedName name="BSProv">[13]model!#REF!</definedName>
    <definedName name="BSProv.f.1994">[13]model!#REF!</definedName>
    <definedName name="BSProv.f.1995">[13]model!#REF!</definedName>
    <definedName name="BSProv.f.1996">[13]model!#REF!</definedName>
    <definedName name="BSProv.f.1997">[13]model!#REF!</definedName>
    <definedName name="BSProv.f.1998">[13]model!#REF!</definedName>
    <definedName name="BSProv.f.1999">[13]model!#REF!</definedName>
    <definedName name="BSProv.f.2000">[13]model!#REF!</definedName>
    <definedName name="ca_00">#REF!</definedName>
    <definedName name="ca_01">#REF!</definedName>
    <definedName name="ca_02">#REF!</definedName>
    <definedName name="ca_99">#REF!</definedName>
    <definedName name="calc">#N/A</definedName>
    <definedName name="Cap._RnD_Asset_net_of_RnD_amort.">'[8]Invested capital_VDF'!$C$32:$AE$32</definedName>
    <definedName name="CAPEX">#REF!</definedName>
    <definedName name="CAPEX__Financial">#REF!</definedName>
    <definedName name="CAPEX__Intangibles">#REF!</definedName>
    <definedName name="capex_00">#REF!</definedName>
    <definedName name="capex_01">#REF!</definedName>
    <definedName name="capex_02">[1]CASINO2!$V$497</definedName>
    <definedName name="capex_03">[1]CASINO2!$W$497</definedName>
    <definedName name="capex_99">#REF!</definedName>
    <definedName name="capex_s00">#REF!</definedName>
    <definedName name="capex_s01">#REF!</definedName>
    <definedName name="capex_s02">#REF!</definedName>
    <definedName name="capex_s03">[1]CASINO2!$W$498</definedName>
    <definedName name="capex_s99">#REF!</definedName>
    <definedName name="Capital_gains">#REF!</definedName>
    <definedName name="Capital_spending">#REF!</definedName>
    <definedName name="cash">'[3]DCF old'!#REF!</definedName>
    <definedName name="Cash___Liquid_assets">#REF!</definedName>
    <definedName name="Cash_DCF">[8]DCF_VDF!$C$33:$AZ$33</definedName>
    <definedName name="Cash_Flow">#REF!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[14]CF!#REF!</definedName>
    <definedName name="cashflow1">#REF!</definedName>
    <definedName name="cashflow2">#REF!</definedName>
    <definedName name="ccy">#REF!</definedName>
    <definedName name="ce">'[3]DCF old'!#REF!</definedName>
    <definedName name="ce_00">#REF!</definedName>
    <definedName name="ce_01">#REF!</definedName>
    <definedName name="ce_02">#REF!</definedName>
    <definedName name="ce_03">[1]CASINO2!$W$606</definedName>
    <definedName name="ce_99">#REF!</definedName>
    <definedName name="ceps">'[3]DCF old'!#REF!</definedName>
    <definedName name="CF">#REF!</definedName>
    <definedName name="cf_00">#REF!</definedName>
    <definedName name="cf_01">#REF!</definedName>
    <definedName name="cf_02">#REF!</definedName>
    <definedName name="cf_03">[1]CASINO2!$W$492</definedName>
    <definedName name="cf_99">#REF!</definedName>
    <definedName name="cf_ainv">'[3]DCF old'!#REF!</definedName>
    <definedName name="cf_binv">'[3]DCF old'!#REF!</definedName>
    <definedName name="cf_ratios">#REF!</definedName>
    <definedName name="cf_ratios_summary">#REF!</definedName>
    <definedName name="CFA">#REF!</definedName>
    <definedName name="cfa_div">'[3]DCF old'!#REF!</definedName>
    <definedName name="cfb_wcchg">'[3]DCF old'!#REF!</definedName>
    <definedName name="CFLFULL">#REF!</definedName>
    <definedName name="CFPS__DM">#REF!</definedName>
    <definedName name="change">'[3]DCF old'!#REF!</definedName>
    <definedName name="Change_in_NWC">#REF!</definedName>
    <definedName name="Characteristics">#REF!</definedName>
    <definedName name="Chartarray">OFFSET(ChartStartpoint,ChartarrayStartpoint,0,ChartarraySize,1)</definedName>
    <definedName name="chartint">#REF!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#REF!</definedName>
    <definedName name="choose_prognostic_adr">#REF!</definedName>
    <definedName name="choose_year1">#REF!</definedName>
    <definedName name="choose_year2">#REF!</definedName>
    <definedName name="circulation">'[3]DCF old'!#REF!</definedName>
    <definedName name="Closing_price">'[8]Summary Page_VDF'!$C$54:$G$54</definedName>
    <definedName name="cname">'[3]DCF old'!$C$7</definedName>
    <definedName name="Code_Range">#REF!</definedName>
    <definedName name="COGS">[10]Sheet1!$A$6:$IV$6</definedName>
    <definedName name="Commercial_paper">'[8]Invested capital_VDF'!$C$53:$AU$53</definedName>
    <definedName name="Company">'[8]Summary Page_VDF'!$B$5</definedName>
    <definedName name="companyname">#REF!</definedName>
    <definedName name="compcurr">#REF!</definedName>
    <definedName name="CompData">#REF!</definedName>
    <definedName name="ComRow">#REF!</definedName>
    <definedName name="comsum">#REF!</definedName>
    <definedName name="comsum_avg">#REF!</definedName>
    <definedName name="CONSOLIDATED_BALANCE_SHEET">#REF!</definedName>
    <definedName name="Convertibles_options">#REF!</definedName>
    <definedName name="Corporate_Value">[8]DCF_VDF!$C$32:$AZ$32</definedName>
    <definedName name="Cost_of_goods_sold">#REF!</definedName>
    <definedName name="Cost_of_Sales">#REF!</definedName>
    <definedName name="Cost_of_sales_net_of_D_A">[8]NOPAT_VDF!$C$103:$AU$103</definedName>
    <definedName name="Costs">#REF!</definedName>
    <definedName name="Country">#REF!</definedName>
    <definedName name="croci_00">'[6]old template'!#REF!</definedName>
    <definedName name="croci_91">'[6]old template'!#REF!</definedName>
    <definedName name="croci_92">'[6]old template'!#REF!</definedName>
    <definedName name="croci_93">'[6]old template'!#REF!</definedName>
    <definedName name="croci_94">'[6]old template'!#REF!</definedName>
    <definedName name="croci_95">'[6]old template'!#REF!</definedName>
    <definedName name="croci_96">'[6]old template'!#REF!</definedName>
    <definedName name="croci_97">'[6]old template'!#REF!</definedName>
    <definedName name="croci_98">'[6]old template'!#REF!</definedName>
    <definedName name="croci_99">'[6]old template'!#REF!</definedName>
    <definedName name="crude_price_assumption_1985">[15]Global!#REF!</definedName>
    <definedName name="crude_price_assumption_1986">[15]Global!#REF!</definedName>
    <definedName name="crude_price_assumption_1987">[15]Global!#REF!</definedName>
    <definedName name="crude_price_assumption_1988">[15]Global!#REF!</definedName>
    <definedName name="crude_price_assumption_1989">[15]Global!#REF!</definedName>
    <definedName name="crude_price_assumption_1990">[15]Global!#REF!</definedName>
    <definedName name="crude_price_assumption_1991">[15]Global!#REF!</definedName>
    <definedName name="crude_price_assumption_1992">[15]Global!#REF!</definedName>
    <definedName name="crude_price_assumption_1993">[15]Global!#REF!</definedName>
    <definedName name="crude_price_assumption_1994">[15]Global!#REF!</definedName>
    <definedName name="crude_price_assumption_1995">[15]Global!#REF!</definedName>
    <definedName name="crude_price_assumption_1996">[15]Global!#REF!</definedName>
    <definedName name="crude_price_assumption_1997">[15]Global!#REF!</definedName>
    <definedName name="crude_price_assumption_1998">[15]Global!#REF!</definedName>
    <definedName name="crude_price_assumption_1999">[15]Global!#REF!</definedName>
    <definedName name="crude_price_assumption_2000">[15]Global!#REF!</definedName>
    <definedName name="crude_price_assumption_2001">[15]Global!#REF!</definedName>
    <definedName name="crude_price_assumption_2002">[15]Global!#REF!</definedName>
    <definedName name="crude_price_assumption_2003">[15]Global!#REF!</definedName>
    <definedName name="crude_price_assumption_2004">[15]Global!#REF!</definedName>
    <definedName name="crude_price_assumption_2005">[15]Global!#REF!</definedName>
    <definedName name="crude_price_assumption_2006">[15]Global!#REF!</definedName>
    <definedName name="crude_price_assumption_2007">[15]Global!#REF!</definedName>
    <definedName name="crude_price_assumption_2008">[15]Global!#REF!</definedName>
    <definedName name="crude_price_assumption_2009">[15]Global!#REF!</definedName>
    <definedName name="crude_price_assumption_2010">[15]Global!#REF!</definedName>
    <definedName name="crude_price_assumption_comm">[15]Global!#REF!</definedName>
    <definedName name="Cumulative_PV_of_EVA">[8]DCF_VDF!$C$50:$BZ$50</definedName>
    <definedName name="Cumulative_PV_of_FCF">[8]DCF_VDF!$C$27:$AZ$27</definedName>
    <definedName name="curr_as">'[3]DCF old'!#REF!</definedName>
    <definedName name="curr_nonop_as">'[3]DCF old'!#REF!</definedName>
    <definedName name="CURRENCIES">#REF!</definedName>
    <definedName name="CURRENCY">#REF!</definedName>
    <definedName name="Currency_code">#REF!</definedName>
    <definedName name="Current_assets">'[8]Invested capital_VDF'!$C$15:$AE$15</definedName>
    <definedName name="currentyear">'[3]DCF old'!#REF!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#REF!</definedName>
    <definedName name="date2">#REF!</definedName>
    <definedName name="DateNow">#REF!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#REF!</definedName>
    <definedName name="DCF_steering">#REF!</definedName>
    <definedName name="DCFDATA">#REF!</definedName>
    <definedName name="dcflabel">#REF!</definedName>
    <definedName name="DDE_Update_VB">[16]!DDE_Update_VB</definedName>
    <definedName name="DE">#REF!</definedName>
    <definedName name="debt_00">#REF!</definedName>
    <definedName name="debt_01">#REF!</definedName>
    <definedName name="debt_02">#REF!</definedName>
    <definedName name="debt_03">[1]CASINO2!$W$525</definedName>
    <definedName name="debt_99">#REF!</definedName>
    <definedName name="Debt_growth">[8]NOPAT_VDF!$M$153:$Q$153</definedName>
    <definedName name="defaultmargin">50</definedName>
    <definedName name="defaultmonth">6</definedName>
    <definedName name="defaultrate">4.75</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[8]Forecasts_VDF!#REF!</definedName>
    <definedName name="dep_repost">'[3]DCF old'!$I$14:$U$14</definedName>
    <definedName name="Depreciation">#REF!</definedName>
    <definedName name="Depreciation_fore">[8]Forecasts_VDF!$E$14:$G$14</definedName>
    <definedName name="Depreciation_margin">[8]NOPAT_VDF!$C$115:$AU$115</definedName>
    <definedName name="Depreciations">#REF!</definedName>
    <definedName name="DFGDF">#REF!</definedName>
    <definedName name="dia">#REF!</definedName>
    <definedName name="dico_Categories">#REF!</definedName>
    <definedName name="dilution_factor">'[8]Income Statement_VDF'!$S$62</definedName>
    <definedName name="discount_date">'[3]DCF old'!$I$20:$U$20</definedName>
    <definedName name="discount_date_p2">'[3]DCF old'!$V$20</definedName>
    <definedName name="Disposals">#REF!</definedName>
    <definedName name="distri">[4]Börskurser!#REF!</definedName>
    <definedName name="div_g">'[3]DCF old'!#REF!</definedName>
    <definedName name="div_proc">'[3]DCF old'!#REF!</definedName>
    <definedName name="div_yield">'[3]DCF old'!#REF!</definedName>
    <definedName name="DIVA">[10]Sheet1!$A$55:$N$170</definedName>
    <definedName name="DIVFULL">#REF!</definedName>
    <definedName name="divg_geo">'[3]DCF old'!#REF!</definedName>
    <definedName name="divg_ps">'[3]DCF old'!#REF!</definedName>
    <definedName name="Dividend_paid">#REF!</definedName>
    <definedName name="DividendInc">#REF!</definedName>
    <definedName name="Dividends">#REF!</definedName>
    <definedName name="divps">'[3]DCF old'!#REF!</definedName>
    <definedName name="DIVQA">#REF!</definedName>
    <definedName name="DIVQB">#REF!</definedName>
    <definedName name="dixtotallikes1997">agag &amp; [17]H2!$N$33</definedName>
    <definedName name="DKK">[2]CCY!$G$762</definedName>
    <definedName name="DnA_fore">[8]Forecasts_VDF!$E$16:$N$16</definedName>
    <definedName name="DnA_growth_fore">[8]Forecasts_VDF!$H$145:$K$145</definedName>
    <definedName name="DPS__DM__Ord">#REF!</definedName>
    <definedName name="DPS__DM__Pref">#REF!</definedName>
    <definedName name="DummyEstYears">3</definedName>
    <definedName name="DVFA___SG_EPS__DM">#REF!</definedName>
    <definedName name="DVFA___SG_Net_Profit">#REF!</definedName>
    <definedName name="e">#REF!</definedName>
    <definedName name="EBDIT">#REF!</definedName>
    <definedName name="ebdit_00">#REF!</definedName>
    <definedName name="ebdit_01">#REF!</definedName>
    <definedName name="ebdit_02">#REF!</definedName>
    <definedName name="ebdit_03">[1]CASINO2!$W$331</definedName>
    <definedName name="ebdit_99">#REF!</definedName>
    <definedName name="ebdit_s00">#REF!</definedName>
    <definedName name="ebdit_s01">#REF!</definedName>
    <definedName name="ebdit_s02">#REF!</definedName>
    <definedName name="ebdit_s03">[1]CASINO2!$W$332</definedName>
    <definedName name="ebdit_s99">#REF!</definedName>
    <definedName name="EBIT_fore">[8]Forecasts_VDF!$E$13:$G$13</definedName>
    <definedName name="EBIT_growth">[8]NOPAT_VDF!$C$142:$AU$142</definedName>
    <definedName name="EBIT_margin">[8]NOPAT_VDF!$C$111:$AU$111</definedName>
    <definedName name="EBIT_margin_fore">[8]Forecasts_VDF!#REF!</definedName>
    <definedName name="ebit1">'[3]DCF old'!$I$11:$U$11</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[8]NOPAT_VDF!#REF!</definedName>
    <definedName name="EBITDA_margin">[8]NOPAT_VDF!$C$109:$AZ$109</definedName>
    <definedName name="EBITDA_margin_fore">[8]Forecasts_VDF!$H$61:$K$61</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#REF!</definedName>
    <definedName name="Effective_tax_rate">'[8]Income Statement_VDF'!$D$49:$S$49</definedName>
    <definedName name="endday">#REF!</definedName>
    <definedName name="endmonth">#REF!</definedName>
    <definedName name="endyear">#REF!</definedName>
    <definedName name="ENTERPRISE_VALUE">#REF!</definedName>
    <definedName name="EPS">[8]NOPAT_VDF!$C$96:$AU$96</definedName>
    <definedName name="eps_00">#REF!</definedName>
    <definedName name="eps_01">#REF!</definedName>
    <definedName name="eps_02">#REF!</definedName>
    <definedName name="eps_03">[1]CASINO2!$W$686</definedName>
    <definedName name="EPS_1996">'[8]Summary Page_VDF'!$G$20</definedName>
    <definedName name="EPS_1997">'[8]Summary Page_VDF'!$G$19</definedName>
    <definedName name="eps_99">#REF!</definedName>
    <definedName name="EPS_growth">[8]NOPAT_VDF!$C$150:$AU$150</definedName>
    <definedName name="EPS_growth_avg">[8]NOPAT_VDF!#REF!</definedName>
    <definedName name="eps_stax">'[3]DCF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'[3]DCF old'!#REF!</definedName>
    <definedName name="epv_s">'[3]DCF old'!#REF!</definedName>
    <definedName name="eq">'[3]DCF old'!#REF!</definedName>
    <definedName name="eq_00">#REF!</definedName>
    <definedName name="eq_01">#REF!</definedName>
    <definedName name="eq_02">#REF!</definedName>
    <definedName name="eq_03">[1]CASINO2!$W$628</definedName>
    <definedName name="eq_99">#REF!</definedName>
    <definedName name="eq_chg">'[3]DCF old'!#REF!</definedName>
    <definedName name="eq_ratio_bv">'[3]DCF old'!#REF!</definedName>
    <definedName name="eq_ratio_mv">'[3]DCF old'!#REF!</definedName>
    <definedName name="eqps">'[3]DCF old'!#REF!</definedName>
    <definedName name="equity">#REF!</definedName>
    <definedName name="Equity_Equivalents">'[8]Invested capital_VDF'!$C$70:$AE$70</definedName>
    <definedName name="Equity_increase">#REF!</definedName>
    <definedName name="Equity_risk_premium">[8]WACC_VDF!$D$9</definedName>
    <definedName name="ERIC_Beta">#REF!</definedName>
    <definedName name="ERIC_Costnewdebt">#REF!</definedName>
    <definedName name="ERIC_Gearing">#REF!</definedName>
    <definedName name="ERIC_Kd">#REF!</definedName>
    <definedName name="ERIC_Ke">#REF!</definedName>
    <definedName name="ERIC_leaselife">#REF!</definedName>
    <definedName name="ERIC_leasepayt">#REF!</definedName>
    <definedName name="ERIC_leassorreqret">#REF!</definedName>
    <definedName name="ERIC_Mktrisk">#REF!</definedName>
    <definedName name="ERIC_RFR">#REF!</definedName>
    <definedName name="ERIC_taxratenot">#REF!</definedName>
    <definedName name="Estimate">#REF!</definedName>
    <definedName name="etc">#REF!</definedName>
    <definedName name="EUR">'[3]Pay-TV old'!$C$511</definedName>
    <definedName name="euro">#REF!</definedName>
    <definedName name="Europe_excl._Sweden">#REF!</definedName>
    <definedName name="Europe_excl._Sweden_w">#REF!</definedName>
    <definedName name="EV">#REF!</definedName>
    <definedName name="ev_00">#REF!</definedName>
    <definedName name="ev_01">#REF!</definedName>
    <definedName name="ev_02">#REF!</definedName>
    <definedName name="ev_03">[1]CASINO2!$W$711</definedName>
    <definedName name="ev_99">#REF!</definedName>
    <definedName name="ev_ce00">#REF!</definedName>
    <definedName name="ev_ce01">#REF!</definedName>
    <definedName name="ev_ce02">#REF!</definedName>
    <definedName name="ev_ce03">[1]CASINO2!$W$726</definedName>
    <definedName name="ev_ce99">#REF!</definedName>
    <definedName name="ev_ebdit00">#REF!</definedName>
    <definedName name="ev_ebdit01">#REF!</definedName>
    <definedName name="ev_ebdit02">#REF!</definedName>
    <definedName name="ev_ebdit03">[1]CASINO2!$W$722</definedName>
    <definedName name="ev_ebdit99">#REF!</definedName>
    <definedName name="ev_ebit00">#REF!</definedName>
    <definedName name="ev_ebit01">#REF!</definedName>
    <definedName name="ev_ebit96">#REF!</definedName>
    <definedName name="ev_ebit97">#REF!</definedName>
    <definedName name="ev_ebit98">#REF!</definedName>
    <definedName name="ev_ebit99">#REF!</definedName>
    <definedName name="ev_opfcf00">#REF!</definedName>
    <definedName name="ev_opfcf01">#REF!</definedName>
    <definedName name="ev_opfcf02">#REF!</definedName>
    <definedName name="ev_opfcf03">[1]CASINO2!$W$724</definedName>
    <definedName name="ev_opfcf95">#REF!</definedName>
    <definedName name="ev_opfcf99">#REF!</definedName>
    <definedName name="ev_s00">#REF!</definedName>
    <definedName name="ev_s01">#REF!</definedName>
    <definedName name="ev_s02">[1]CASINO2!$V$721</definedName>
    <definedName name="ev_s03">[1]CASINO2!$W$721</definedName>
    <definedName name="ev_s99">#REF!</definedName>
    <definedName name="ev_sqm00">#REF!</definedName>
    <definedName name="ev_sqm01">#REF!</definedName>
    <definedName name="ev_sqm02">#REF!</definedName>
    <definedName name="ev_sqm03">[1]CASINO2!$W$725</definedName>
    <definedName name="ev_sqm99">#REF!</definedName>
    <definedName name="evnci_00">#REF!</definedName>
    <definedName name="evnci_01">#REF!</definedName>
    <definedName name="evnci_02">#REF!</definedName>
    <definedName name="evnci_03">[1]CASINO2!$W$727</definedName>
    <definedName name="evnci_91">#REF!</definedName>
    <definedName name="evnci_92">#REF!</definedName>
    <definedName name="evnci_93">#REF!</definedName>
    <definedName name="evnci_94">#REF!</definedName>
    <definedName name="evnci_95">#REF!</definedName>
    <definedName name="evnci_96">#REF!</definedName>
    <definedName name="evnci_97">#REF!</definedName>
    <definedName name="evnci_98">#REF!</definedName>
    <definedName name="evnci_99">#REF!</definedName>
    <definedName name="Excess_cash">'[8]Invested capital_VDF'!$C$5:$AE$5</definedName>
    <definedName name="EXIT">#REF!</definedName>
    <definedName name="Expl_forecast_1st_yr">[8]Forecasts_VDF!$E$1:$E$65536</definedName>
    <definedName name="Expl_forecast_2nd_yr">[8]Forecasts_VDF!$F$1:$F$65536</definedName>
    <definedName name="Expl_forecast_3rd_yr">[8]Forecasts_VDF!$G$1:$G$65536</definedName>
    <definedName name="Extrao">#REF!</definedName>
    <definedName name="Extraordinary_Expenses">#REF!</definedName>
    <definedName name="Extraordinary_Income">#REF!</definedName>
    <definedName name="f" localSheetId="18" hidden="1">{"Clothing PL",#N/A,FALSE,"H1H2";"Food PL",#N/A,FALSE,"H1H2";"Group PL",#N/A,FALSE,"H1H2";"Home Furnishings PL",#N/A,FALSE,"H1H2"}</definedName>
    <definedName name="f" localSheetId="8" hidden="1">{"Clothing PL",#N/A,FALSE,"H1H2";"Food PL",#N/A,FALSE,"H1H2";"Group PL",#N/A,FALSE,"H1H2";"Home Furnishings PL",#N/A,FALSE,"H1H2"}</definedName>
    <definedName name="f" hidden="1">{"Clothing PL",#N/A,FALSE,"H1H2";"Food PL",#N/A,FALSE,"H1H2";"Group PL",#N/A,FALSE,"H1H2";"Home Furnishings PL",#N/A,FALSE,"H1H2"}</definedName>
    <definedName name="fas2_roic">[18]Börskurser!#REF!</definedName>
    <definedName name="fcf">'[3]DCF old'!$J$19:$W$19</definedName>
    <definedName name="fcf_thisyear">'[3]DCF old'!#REF!</definedName>
    <definedName name="fcfaver">'[3]DCF old'!#REF!</definedName>
    <definedName name="fcfg">'[3]DCF old'!#REF!</definedName>
    <definedName name="fcfps">'[3]DCF old'!#REF!</definedName>
    <definedName name="fcfps_stax">'[3]DCF old'!#REF!</definedName>
    <definedName name="fcfps_tax">'[3]DCF old'!#REF!</definedName>
    <definedName name="FGHFG">#N/A</definedName>
    <definedName name="FIGGE">#REF!</definedName>
    <definedName name="Finaldiv">#REF!</definedName>
    <definedName name="findata_bs">#REF!</definedName>
    <definedName name="findata_fr">#REF!</definedName>
    <definedName name="findata_is">#REF!</definedName>
    <definedName name="findata_qdata">#REF!</definedName>
    <definedName name="findata_stock">#REF!</definedName>
    <definedName name="First_code">#REF!</definedName>
    <definedName name="First_DT">#REF!</definedName>
    <definedName name="first_est">#REF!</definedName>
    <definedName name="firstprognosticyear">'[3]DCF old'!#REF!</definedName>
    <definedName name="firstyear">'[3]DCF old'!$C$12:$E$12</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#REF!</definedName>
    <definedName name="Fore_taxrate_NonRecLoss">#REF!</definedName>
    <definedName name="Forex_differences">#REF!</definedName>
    <definedName name="fpdata">#REF!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#REF!</definedName>
    <definedName name="France_w">#REF!</definedName>
    <definedName name="Free_cash_flow">[8]DCF_VDF!$C$23:$AZ$23</definedName>
    <definedName name="Free_Float">#REF!</definedName>
    <definedName name="FREUD_CHECK_SIDE">TRUE</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#REF!</definedName>
    <definedName name="Freud_Summ_Full">#REF!</definedName>
    <definedName name="Freud_Summ_Geog">#REF!</definedName>
    <definedName name="Freud_Summ_Half">#REF!</definedName>
    <definedName name="FREUD_SUMMARY_COMP_ABBR">"BAA"</definedName>
    <definedName name="FREUDLINK">1</definedName>
    <definedName name="fsd">#REF!</definedName>
    <definedName name="Full_Year_Figures">#REF!</definedName>
    <definedName name="fxbpe">[19]Sheet1!#REF!</definedName>
    <definedName name="fxbpep">[19]Sheet1!#REF!</definedName>
    <definedName name="fxbpna">[19]Sheet1!#REF!</definedName>
    <definedName name="fxbpnap">[19]Sheet1!#REF!</definedName>
    <definedName name="fxdm">[20]Master!$A$128:$IV$128</definedName>
    <definedName name="fxfp">[19]Sheet1!#REF!</definedName>
    <definedName name="fxfpp">[19]Sheet1!#REF!</definedName>
    <definedName name="fxoth">[19]Sheet1!#REF!</definedName>
    <definedName name="fxothp">[19]Sheet1!#REF!</definedName>
    <definedName name="fxsec">[19]Sheet1!#REF!</definedName>
    <definedName name="fxsecp">[19]Sheet1!#REF!</definedName>
    <definedName name="fxusp">[19]Sheet1!#REF!</definedName>
    <definedName name="G">#REF!</definedName>
    <definedName name="g_2">#REF!</definedName>
    <definedName name="GBP">[2]CCY!$C$762</definedName>
    <definedName name="gcf">'[3]DCF old'!$I$15:$U$15</definedName>
    <definedName name="GDGD">#N/A</definedName>
    <definedName name="gearing_00">#REF!</definedName>
    <definedName name="gearing_01">#REF!</definedName>
    <definedName name="gearing_02">#REF!</definedName>
    <definedName name="gearing_03">[1]CASINO2!$W$629</definedName>
    <definedName name="gearing_99">#REF!</definedName>
    <definedName name="Germany">#REF!</definedName>
    <definedName name="Germany_Sales">#REF!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[8]Forecasts_VDF!#REF!</definedName>
    <definedName name="growth93">#REF!</definedName>
    <definedName name="growth94">#REF!</definedName>
    <definedName name="growth95">#REF!</definedName>
    <definedName name="growth96">#REF!</definedName>
    <definedName name="gw">'[3]DCF old'!#REF!</definedName>
    <definedName name="gw_acdep">'[3]DCF old'!#REF!</definedName>
    <definedName name="gw_gross">'[3]DCF old'!#REF!</definedName>
    <definedName name="GVKey">""</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#REF!</definedName>
    <definedName name="HistIsOpen">FALSE</definedName>
    <definedName name="Historical_Economic_Profit">'[8]Summary Page_VDF'!$C$48:$I$48</definedName>
    <definedName name="Historical_Incremental_ROIC">'[8]Invested capital_VDF'!$C$109:$Z$109</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[15]Global!#REF!</definedName>
    <definedName name="ic_aircraft_assets_book_1986">[15]Global!#REF!</definedName>
    <definedName name="ic_aircraft_assets_book_1987">[15]Global!#REF!</definedName>
    <definedName name="ic_aircraft_assets_book_1988">[15]Global!#REF!</definedName>
    <definedName name="ic_aircraft_assets_book_1989">[15]Global!#REF!</definedName>
    <definedName name="ic_aircraft_assets_book_1990">[15]Global!#REF!</definedName>
    <definedName name="ic_aircraft_assets_book_1991">[15]Global!#REF!</definedName>
    <definedName name="ic_aircraft_assets_book_1992">[15]Global!#REF!</definedName>
    <definedName name="ic_aircraft_assets_book_1993">[15]Global!#REF!</definedName>
    <definedName name="ic_aircraft_assets_book_1994">[15]Global!#REF!</definedName>
    <definedName name="ic_aircraft_assets_book_1995">[15]Global!#REF!</definedName>
    <definedName name="ic_aircraft_assets_book_1996">[15]Global!#REF!</definedName>
    <definedName name="ic_aircraft_assets_book_1997">[15]Global!#REF!</definedName>
    <definedName name="ic_aircraft_assets_book_1998">[15]Global!#REF!</definedName>
    <definedName name="ic_aircraft_assets_book_1999">[15]Global!#REF!</definedName>
    <definedName name="ic_aircraft_assets_book_2000">[15]Global!#REF!</definedName>
    <definedName name="ic_aircraft_assets_book_2001">[15]Global!#REF!</definedName>
    <definedName name="ic_aircraft_assets_book_2002">[15]Global!#REF!</definedName>
    <definedName name="ic_aircraft_assets_book_2003">[15]Global!#REF!</definedName>
    <definedName name="ic_aircraft_assets_book_2004">[15]Global!#REF!</definedName>
    <definedName name="ic_aircraft_assets_book_2005">[15]Global!#REF!</definedName>
    <definedName name="ic_aircraft_assets_book_2006">[15]Global!#REF!</definedName>
    <definedName name="ic_aircraft_assets_book_2007">[15]Global!#REF!</definedName>
    <definedName name="ic_aircraft_assets_book_2008">[15]Global!#REF!</definedName>
    <definedName name="ic_aircraft_assets_book_2009">[15]Global!#REF!</definedName>
    <definedName name="ic_aircraft_assets_book_2010">[15]Global!#REF!</definedName>
    <definedName name="ic_aircraft_assets_book_comm">[15]Global!#REF!</definedName>
    <definedName name="ic_aircraft_assets_breakup_1985">[15]Global!#REF!</definedName>
    <definedName name="ic_aircraft_assets_breakup_1986">[15]Global!#REF!</definedName>
    <definedName name="ic_aircraft_assets_breakup_1987">[15]Global!#REF!</definedName>
    <definedName name="ic_aircraft_assets_breakup_1988">[15]Global!#REF!</definedName>
    <definedName name="ic_aircraft_assets_breakup_1989">[15]Global!#REF!</definedName>
    <definedName name="ic_aircraft_assets_breakup_1990">[15]Global!#REF!</definedName>
    <definedName name="ic_aircraft_assets_breakup_1991">[15]Global!#REF!</definedName>
    <definedName name="ic_aircraft_assets_breakup_1992">[15]Global!#REF!</definedName>
    <definedName name="ic_aircraft_assets_breakup_1993">[15]Global!#REF!</definedName>
    <definedName name="ic_aircraft_assets_breakup_1994">[15]Global!#REF!</definedName>
    <definedName name="ic_aircraft_assets_breakup_1995">[15]Global!#REF!</definedName>
    <definedName name="ic_aircraft_assets_breakup_1996">[15]Global!#REF!</definedName>
    <definedName name="ic_aircraft_assets_breakup_1997">[15]Global!#REF!</definedName>
    <definedName name="ic_aircraft_assets_breakup_1998">[15]Global!#REF!</definedName>
    <definedName name="ic_aircraft_assets_breakup_1999">[15]Global!#REF!</definedName>
    <definedName name="ic_aircraft_assets_breakup_2000">[15]Global!#REF!</definedName>
    <definedName name="ic_aircraft_assets_breakup_2001">[15]Global!#REF!</definedName>
    <definedName name="ic_aircraft_assets_breakup_2002">[15]Global!#REF!</definedName>
    <definedName name="ic_aircraft_assets_breakup_2003">[15]Global!#REF!</definedName>
    <definedName name="ic_aircraft_assets_breakup_2004">[15]Global!#REF!</definedName>
    <definedName name="ic_aircraft_assets_breakup_2005">[15]Global!#REF!</definedName>
    <definedName name="ic_aircraft_assets_breakup_2006">[15]Global!#REF!</definedName>
    <definedName name="ic_aircraft_assets_breakup_2007">[15]Global!#REF!</definedName>
    <definedName name="ic_aircraft_assets_breakup_2008">[15]Global!#REF!</definedName>
    <definedName name="ic_aircraft_assets_breakup_2009">[15]Global!#REF!</definedName>
    <definedName name="ic_aircraft_assets_breakup_2010">[15]Global!#REF!</definedName>
    <definedName name="ic_aircraft_assets_breakup_comm">[15]Global!#REF!</definedName>
    <definedName name="ic_aircraft_assets_replacement_1985">[15]Global!#REF!</definedName>
    <definedName name="ic_aircraft_assets_replacement_1986">[15]Global!#REF!</definedName>
    <definedName name="ic_aircraft_assets_replacement_1987">[15]Global!#REF!</definedName>
    <definedName name="ic_aircraft_assets_replacement_1988">[15]Global!#REF!</definedName>
    <definedName name="ic_aircraft_assets_replacement_1989">[15]Global!#REF!</definedName>
    <definedName name="ic_aircraft_assets_replacement_1990">[15]Global!#REF!</definedName>
    <definedName name="ic_aircraft_assets_replacement_1991">[15]Global!#REF!</definedName>
    <definedName name="ic_aircraft_assets_replacement_1992">[15]Global!#REF!</definedName>
    <definedName name="ic_aircraft_assets_replacement_1993">[15]Global!#REF!</definedName>
    <definedName name="ic_aircraft_assets_replacement_1994">[15]Global!#REF!</definedName>
    <definedName name="ic_aircraft_assets_replacement_1995">[15]Global!#REF!</definedName>
    <definedName name="ic_aircraft_assets_replacement_1996">[15]Global!#REF!</definedName>
    <definedName name="ic_aircraft_assets_replacement_1997">[15]Global!#REF!</definedName>
    <definedName name="ic_aircraft_assets_replacement_1998">[15]Global!#REF!</definedName>
    <definedName name="ic_aircraft_assets_replacement_1999">[15]Global!#REF!</definedName>
    <definedName name="ic_aircraft_assets_replacement_2000">[15]Global!#REF!</definedName>
    <definedName name="ic_aircraft_assets_replacement_2001">[15]Global!#REF!</definedName>
    <definedName name="ic_aircraft_assets_replacement_2002">[15]Global!#REF!</definedName>
    <definedName name="ic_aircraft_assets_replacement_2003">[15]Global!#REF!</definedName>
    <definedName name="ic_aircraft_assets_replacement_2004">[15]Global!#REF!</definedName>
    <definedName name="ic_aircraft_assets_replacement_2005">[15]Global!#REF!</definedName>
    <definedName name="ic_aircraft_assets_replacement_2006">[15]Global!#REF!</definedName>
    <definedName name="ic_aircraft_assets_replacement_2007">[15]Global!#REF!</definedName>
    <definedName name="ic_aircraft_assets_replacement_2008">[15]Global!#REF!</definedName>
    <definedName name="ic_aircraft_assets_replacement_2009">[15]Global!#REF!</definedName>
    <definedName name="ic_aircraft_assets_replacement_2010">[15]Global!#REF!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#REF!</definedName>
    <definedName name="icover_01">#REF!</definedName>
    <definedName name="icover_02">#REF!</definedName>
    <definedName name="icover_03">[1]CASINO2!$W$408</definedName>
    <definedName name="icover_92">#REF!</definedName>
    <definedName name="icover_93">#REF!</definedName>
    <definedName name="icover_94">#REF!</definedName>
    <definedName name="icover_95">#REF!</definedName>
    <definedName name="icover_96">#REF!</definedName>
    <definedName name="icover_97">#REF!</definedName>
    <definedName name="icover_98">#REF!</definedName>
    <definedName name="icover_99">#REF!</definedName>
    <definedName name="IDName">#REF!</definedName>
    <definedName name="IDNumber">#REF!</definedName>
    <definedName name="import_gwschablon">#REF!</definedName>
    <definedName name="in">'[3]DCF old'!#REF!</definedName>
    <definedName name="Inc_cap_RnD_fore">[8]Forecasts_VDF!$E$21:$X$21</definedName>
    <definedName name="inc_tax">#REF!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#REF!</definedName>
    <definedName name="Incr_inventories">#REF!</definedName>
    <definedName name="Incr_payables_creditors">#REF!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[8]NOPAT_VDF!#REF!</definedName>
    <definedName name="Increase_in_other_reserves">[8]NOPAT_VDF!$C$53:$AU$53</definedName>
    <definedName name="Increase_LIFO_Reserve">[8]NOPAT_VDF!$C$52:$AX$52</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#REF!</definedName>
    <definedName name="InputR2">#REF!</definedName>
    <definedName name="int_cover">'[3]DCF old'!#REF!</definedName>
    <definedName name="Int_exp_OL">'[8]PV of Op Leases_VDF'!$C$62:$AZ$62</definedName>
    <definedName name="Intangible_Assets">#REF!</definedName>
    <definedName name="intb_d">'[3]DCF old'!#REF!</definedName>
    <definedName name="intb_d_chg">'[3]DCF old'!#REF!</definedName>
    <definedName name="intb_d_eq_bv">'[3]DCF old'!#REF!</definedName>
    <definedName name="intb_d_eq_mv">'[3]DCF old'!#REF!</definedName>
    <definedName name="Interest_exp_growth_fore">[8]Forecasts_VDF!$H$144:$K$144</definedName>
    <definedName name="Interest_exp_inc_fore">[8]Forecasts_VDF!$E$33:$M$33</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#REF!</definedName>
    <definedName name="Interest_on_convertibles___options">#REF!</definedName>
    <definedName name="Interest_oper_lease">'[8]PV of Op Leases_VDF'!$C$63:$AW$63</definedName>
    <definedName name="interestcost">#REF!</definedName>
    <definedName name="InterestInc">#REF!</definedName>
    <definedName name="interim">#REF!</definedName>
    <definedName name="interim_data">#REF!</definedName>
    <definedName name="interimlabel">#REF!</definedName>
    <definedName name="intexp">#REF!</definedName>
    <definedName name="inv_00">#REF!</definedName>
    <definedName name="inv_01">[1]CASINO2!$U$541</definedName>
    <definedName name="inv_02">[1]CASINO2!$V$541</definedName>
    <definedName name="inv_03">[1]CASINO2!$W$541</definedName>
    <definedName name="inv_99">#REF!</definedName>
    <definedName name="inv_s00">#REF!</definedName>
    <definedName name="inv_s01">[1]CASINO2!$U$542</definedName>
    <definedName name="inv_s02">#REF!</definedName>
    <definedName name="inv_s03">[1]CASINO2!$W$542</definedName>
    <definedName name="inv_s99">#REF!</definedName>
    <definedName name="inve">'[3]DCF old'!#REF!</definedName>
    <definedName name="Inventories">#REF!</definedName>
    <definedName name="inventory">'[3]DCF old'!#REF!</definedName>
    <definedName name="Inventory_growth_fore">[8]Forecasts_VDF!$H$148:$K$148</definedName>
    <definedName name="Inventory_turns">'[8]Invested capital_VDF'!$C$96:$AU$96</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#REF!</definedName>
    <definedName name="ISBSEXTRA">#REF!</definedName>
    <definedName name="Italy">#REF!</definedName>
    <definedName name="Italy_w">#REF!</definedName>
    <definedName name="iteratename">#REF!</definedName>
    <definedName name="iteration_target_price">#REF!</definedName>
    <definedName name="IterationSheet">#REF!</definedName>
    <definedName name="k">[24]TV4SVA!$B$102</definedName>
    <definedName name="Kd">[8]WACC_VDF!#REF!</definedName>
    <definedName name="Ke">[8]WACC_VDF!$D$11</definedName>
    <definedName name="Key_Data">#REF!</definedName>
    <definedName name="KeyRatios">#REF!</definedName>
    <definedName name="kommentar">#REF!</definedName>
    <definedName name="konc">[4]Börskurser!#REF!</definedName>
    <definedName name="kost">[4]Börskurser!#REF!</definedName>
    <definedName name="L_T_obligations_under_cap_leases">'[8]Invested capital_VDF'!$C$58:$AU$58</definedName>
    <definedName name="label2">#REF!</definedName>
    <definedName name="label3">#REF!</definedName>
    <definedName name="label4">#REF!</definedName>
    <definedName name="label5">#REF!</definedName>
    <definedName name="label6">#REF!</definedName>
    <definedName name="label7">#REF!</definedName>
    <definedName name="Last_Historic_Period">#REF!</definedName>
    <definedName name="last_input_year">'[3]DCF old'!$T:$T</definedName>
    <definedName name="lastknownyear">'[3]DCF old'!#REF!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#REF!</definedName>
    <definedName name="ListingType">#REF!</definedName>
    <definedName name="ListOffset" hidden="1">15</definedName>
    <definedName name="lnk_ccy_asreported">#REF!</definedName>
    <definedName name="lnk_CoName" localSheetId="14" hidden="1">#REF!</definedName>
    <definedName name="lnk_CoName" localSheetId="18" hidden="1">#REF!</definedName>
    <definedName name="lnk_CoName" localSheetId="17" hidden="1">#REF!</definedName>
    <definedName name="lnk_CoName" localSheetId="15" hidden="1">#REF!</definedName>
    <definedName name="lnk_CoName" localSheetId="16" hidden="1">#REF!</definedName>
    <definedName name="lnk_CoName" localSheetId="11" hidden="1">#REF!</definedName>
    <definedName name="lnk_CoName" hidden="1">#REF!</definedName>
    <definedName name="lnk_countryID" localSheetId="14" hidden="1">#REF!</definedName>
    <definedName name="lnk_countryID" localSheetId="18" hidden="1">#REF!</definedName>
    <definedName name="lnk_countryID" localSheetId="17" hidden="1">#REF!</definedName>
    <definedName name="lnk_countryID" localSheetId="15" hidden="1">#REF!</definedName>
    <definedName name="lnk_countryID" localSheetId="16" hidden="1">#REF!</definedName>
    <definedName name="lnk_countryID" localSheetId="11" hidden="1">#REF!</definedName>
    <definedName name="lnk_countryID" hidden="1">#REF!</definedName>
    <definedName name="lnk_cpyID" localSheetId="14" hidden="1">#REF!</definedName>
    <definedName name="lnk_cpyID" localSheetId="18" hidden="1">#REF!</definedName>
    <definedName name="lnk_cpyID" localSheetId="17" hidden="1">#REF!</definedName>
    <definedName name="lnk_cpyID" localSheetId="15" hidden="1">#REF!</definedName>
    <definedName name="lnk_cpyID" localSheetId="16" hidden="1">#REF!</definedName>
    <definedName name="lnk_cpyID" localSheetId="11" hidden="1">#REF!</definedName>
    <definedName name="lnk_cpyID" hidden="1">#REF!</definedName>
    <definedName name="lnk_display_Currency" localSheetId="14" hidden="1">#REF!</definedName>
    <definedName name="lnk_display_Currency" localSheetId="18" hidden="1">#REF!</definedName>
    <definedName name="lnk_display_Currency" localSheetId="17" hidden="1">#REF!</definedName>
    <definedName name="lnk_display_Currency" localSheetId="15" hidden="1">#REF!</definedName>
    <definedName name="lnk_display_Currency" localSheetId="16" hidden="1">#REF!</definedName>
    <definedName name="lnk_display_Currency" localSheetId="11" hidden="1">#REF!</definedName>
    <definedName name="lnk_display_Currency" hidden="1">#REF!</definedName>
    <definedName name="lnk_drate_update">#REF!</definedName>
    <definedName name="lnk_IndustryType" localSheetId="14" hidden="1">#REF!</definedName>
    <definedName name="lnk_IndustryType" localSheetId="18" hidden="1">#REF!</definedName>
    <definedName name="lnk_IndustryType" localSheetId="17" hidden="1">#REF!</definedName>
    <definedName name="lnk_IndustryType" localSheetId="15" hidden="1">#REF!</definedName>
    <definedName name="lnk_IndustryType" localSheetId="16" hidden="1">#REF!</definedName>
    <definedName name="lnk_IndustryType" localSheetId="11" hidden="1">#REF!</definedName>
    <definedName name="lnk_IndustryType" hidden="1">#REF!</definedName>
    <definedName name="lnk_LastFiscalYear" localSheetId="14" hidden="1">#REF!</definedName>
    <definedName name="lnk_LastFiscalYear" localSheetId="18" hidden="1">#REF!</definedName>
    <definedName name="lnk_LastFiscalYear" localSheetId="17" hidden="1">#REF!</definedName>
    <definedName name="lnk_LastFiscalYear" localSheetId="15" hidden="1">#REF!</definedName>
    <definedName name="lnk_LastFiscalYear" localSheetId="16" hidden="1">#REF!</definedName>
    <definedName name="lnk_LastFiscalYear" localSheetId="11" hidden="1">#REF!</definedName>
    <definedName name="lnk_LastFiscalYear" hidden="1">#REF!</definedName>
    <definedName name="lnk_lfy_rolled">#REF!</definedName>
    <definedName name="lnk_numForecastYears" localSheetId="14" hidden="1">#REF!</definedName>
    <definedName name="lnk_numForecastYears" localSheetId="18" hidden="1">#REF!</definedName>
    <definedName name="lnk_numForecastYears" localSheetId="17" hidden="1">#REF!</definedName>
    <definedName name="lnk_numForecastYears" localSheetId="15" hidden="1">#REF!</definedName>
    <definedName name="lnk_numForecastYears" localSheetId="16" hidden="1">#REF!</definedName>
    <definedName name="lnk_numForecastYears" localSheetId="11" hidden="1">#REF!</definedName>
    <definedName name="lnk_numForecastYears" hidden="1">#REF!</definedName>
    <definedName name="lnk_numHistoricalYears" localSheetId="14" hidden="1">#REF!</definedName>
    <definedName name="lnk_numHistoricalYears" localSheetId="18" hidden="1">#REF!</definedName>
    <definedName name="lnk_numHistoricalYears" localSheetId="17" hidden="1">#REF!</definedName>
    <definedName name="lnk_numHistoricalYears" localSheetId="15" hidden="1">#REF!</definedName>
    <definedName name="lnk_numHistoricalYears" localSheetId="16" hidden="1">#REF!</definedName>
    <definedName name="lnk_numHistoricalYears" localSheetId="11" hidden="1">#REF!</definedName>
    <definedName name="lnk_numHistoricalYears" hidden="1">#REF!</definedName>
    <definedName name="lnk_Print_Area" localSheetId="14" hidden="1">#REF!</definedName>
    <definedName name="lnk_Print_Area" localSheetId="18" hidden="1">#REF!</definedName>
    <definedName name="lnk_Print_Area" localSheetId="17" hidden="1">#REF!</definedName>
    <definedName name="lnk_Print_Area" localSheetId="15" hidden="1">#REF!</definedName>
    <definedName name="lnk_Print_Area" localSheetId="16" hidden="1">#REF!</definedName>
    <definedName name="lnk_Print_Area" localSheetId="11" hidden="1">#REF!</definedName>
    <definedName name="lnk_Print_Area" hidden="1">#REF!</definedName>
    <definedName name="lnk_rData_Start_Result" localSheetId="14" hidden="1">#REF!</definedName>
    <definedName name="lnk_rData_Start_Result" localSheetId="18" hidden="1">#REF!</definedName>
    <definedName name="lnk_rData_Start_Result" localSheetId="17" hidden="1">#REF!</definedName>
    <definedName name="lnk_rData_Start_Result" localSheetId="15" hidden="1">#REF!</definedName>
    <definedName name="lnk_rData_Start_Result" localSheetId="16" hidden="1">#REF!</definedName>
    <definedName name="lnk_rData_Start_Result" localSheetId="11" hidden="1">#REF!</definedName>
    <definedName name="lnk_rData_Start_Result" hidden="1">#REF!</definedName>
    <definedName name="lnk_rDataStart" localSheetId="14" hidden="1">#REF!</definedName>
    <definedName name="lnk_rDataStart" localSheetId="18" hidden="1">#REF!</definedName>
    <definedName name="lnk_rDataStart" localSheetId="17" hidden="1">#REF!</definedName>
    <definedName name="lnk_rDataStart" localSheetId="15" hidden="1">#REF!</definedName>
    <definedName name="lnk_rDataStart" localSheetId="16" hidden="1">#REF!</definedName>
    <definedName name="lnk_rDataStart" localSheetId="11" hidden="1">#REF!</definedName>
    <definedName name="lnk_rDataStart" hidden="1">#REF!</definedName>
    <definedName name="lnk_rSourceFore" localSheetId="14" hidden="1">#REF!</definedName>
    <definedName name="lnk_rSourceFore" localSheetId="18" hidden="1">#REF!</definedName>
    <definedName name="lnk_rSourceFore" localSheetId="17" hidden="1">#REF!</definedName>
    <definedName name="lnk_rSourceFore" localSheetId="15" hidden="1">#REF!</definedName>
    <definedName name="lnk_rSourceFore" localSheetId="16" hidden="1">#REF!</definedName>
    <definedName name="lnk_rSourceFore" localSheetId="11" hidden="1">#REF!</definedName>
    <definedName name="lnk_rSourceFore" hidden="1">#REF!</definedName>
    <definedName name="lnk_rSourceFore1st" localSheetId="14" hidden="1">#REF!</definedName>
    <definedName name="lnk_rSourceFore1st" localSheetId="18" hidden="1">#REF!</definedName>
    <definedName name="lnk_rSourceFore1st" localSheetId="17" hidden="1">#REF!</definedName>
    <definedName name="lnk_rSourceFore1st" localSheetId="15" hidden="1">#REF!</definedName>
    <definedName name="lnk_rSourceFore1st" localSheetId="16" hidden="1">#REF!</definedName>
    <definedName name="lnk_rSourceFore1st" localSheetId="11" hidden="1">#REF!</definedName>
    <definedName name="lnk_rSourceFore1st" hidden="1">#REF!</definedName>
    <definedName name="lnk_rSourceHist" localSheetId="14" hidden="1">#REF!</definedName>
    <definedName name="lnk_rSourceHist" localSheetId="18" hidden="1">#REF!</definedName>
    <definedName name="lnk_rSourceHist" localSheetId="17" hidden="1">#REF!</definedName>
    <definedName name="lnk_rSourceHist" localSheetId="15" hidden="1">#REF!</definedName>
    <definedName name="lnk_rSourceHist" localSheetId="16" hidden="1">#REF!</definedName>
    <definedName name="lnk_rSourceHist" localSheetId="11" hidden="1">#REF!</definedName>
    <definedName name="lnk_rSourceHist" hidden="1">#REF!</definedName>
    <definedName name="lnk_rYearRow" localSheetId="14" hidden="1">#REF!</definedName>
    <definedName name="lnk_rYearRow" localSheetId="18" hidden="1">#REF!</definedName>
    <definedName name="lnk_rYearRow" localSheetId="17" hidden="1">#REF!</definedName>
    <definedName name="lnk_rYearRow" localSheetId="15" hidden="1">#REF!</definedName>
    <definedName name="lnk_rYearRow" localSheetId="16" hidden="1">#REF!</definedName>
    <definedName name="lnk_rYearRow" localSheetId="11" hidden="1">#REF!</definedName>
    <definedName name="lnk_rYearRow" hidden="1">#REF!</definedName>
    <definedName name="lnk_rYearRow_Result" localSheetId="14" hidden="1">#REF!</definedName>
    <definedName name="lnk_rYearRow_Result" localSheetId="18" hidden="1">#REF!</definedName>
    <definedName name="lnk_rYearRow_Result" localSheetId="17" hidden="1">#REF!</definedName>
    <definedName name="lnk_rYearRow_Result" localSheetId="15" hidden="1">#REF!</definedName>
    <definedName name="lnk_rYearRow_Result" localSheetId="16" hidden="1">#REF!</definedName>
    <definedName name="lnk_rYearRow_Result" localSheetId="11" hidden="1">#REF!</definedName>
    <definedName name="lnk_rYearRow_Result" hidden="1">#REF!</definedName>
    <definedName name="lnk_ScenarioName" localSheetId="14" hidden="1">#REF!</definedName>
    <definedName name="lnk_ScenarioName" localSheetId="18" hidden="1">#REF!</definedName>
    <definedName name="lnk_ScenarioName" localSheetId="17" hidden="1">#REF!</definedName>
    <definedName name="lnk_ScenarioName" localSheetId="15" hidden="1">#REF!</definedName>
    <definedName name="lnk_ScenarioName" localSheetId="16" hidden="1">#REF!</definedName>
    <definedName name="lnk_ScenarioName" localSheetId="11" hidden="1">#REF!</definedName>
    <definedName name="lnk_ScenarioName" hidden="1">#REF!</definedName>
    <definedName name="lnk_TICK" localSheetId="14" hidden="1">#REF!</definedName>
    <definedName name="lnk_TICK" localSheetId="18" hidden="1">#REF!</definedName>
    <definedName name="lnk_TICK" localSheetId="17" hidden="1">#REF!</definedName>
    <definedName name="lnk_TICK" localSheetId="15" hidden="1">#REF!</definedName>
    <definedName name="lnk_TICK" localSheetId="16" hidden="1">#REF!</definedName>
    <definedName name="lnk_TICK" localSheetId="11" hidden="1">#REF!</definedName>
    <definedName name="lnk_TICK" hidden="1">#REF!</definedName>
    <definedName name="lnk_update" localSheetId="14" hidden="1">#REF!</definedName>
    <definedName name="lnk_update" localSheetId="18" hidden="1">#REF!</definedName>
    <definedName name="lnk_update" localSheetId="17" hidden="1">#REF!</definedName>
    <definedName name="lnk_update" localSheetId="15" hidden="1">#REF!</definedName>
    <definedName name="lnk_update" localSheetId="16" hidden="1">#REF!</definedName>
    <definedName name="lnk_update" localSheetId="11" hidden="1">#REF!</definedName>
    <definedName name="lnk_update" hidden="1">#REF!</definedName>
    <definedName name="lnk_version" localSheetId="14" hidden="1">#REF!</definedName>
    <definedName name="lnk_version" localSheetId="18" hidden="1">#REF!</definedName>
    <definedName name="lnk_version" localSheetId="17" hidden="1">#REF!</definedName>
    <definedName name="lnk_version" localSheetId="15" hidden="1">#REF!</definedName>
    <definedName name="lnk_version" localSheetId="16" hidden="1">#REF!</definedName>
    <definedName name="lnk_version" localSheetId="11" hidden="1">#REF!</definedName>
    <definedName name="lnk_version" hidden="1">#REF!</definedName>
    <definedName name="Loan_Loss_Provision_fore">[8]Forecasts_VDF!#REF!</definedName>
    <definedName name="Long_term_debt">#REF!</definedName>
    <definedName name="LT_debt">'[8]Invested capital_VDF'!$C$57:$AE$57</definedName>
    <definedName name="LT_debt_growth_fore">[8]Forecasts_VDF!$H$160:$K$160</definedName>
    <definedName name="LT_int_bearing_assets">#REF!</definedName>
    <definedName name="lt_nintb_d">'[3]DCF old'!#REF!</definedName>
    <definedName name="lt_nonop_as">'[3]DCF old'!#REF!</definedName>
    <definedName name="Macro1">[25]!Macro1</definedName>
    <definedName name="Macro10">[25]!Macro10</definedName>
    <definedName name="Macro11">[25]!Macro11</definedName>
    <definedName name="Macro12">[25]!Macro12</definedName>
    <definedName name="Macro13">[25]!Macro13</definedName>
    <definedName name="Macro14">[25]!Macro14</definedName>
    <definedName name="Macro15">[25]!Macro15</definedName>
    <definedName name="Macro16">[25]!Macro16</definedName>
    <definedName name="Macro17">[25]!Macro17</definedName>
    <definedName name="Macro18">[25]!Macro18</definedName>
    <definedName name="Macro19">[25]!Macro19</definedName>
    <definedName name="Macro2">[25]!Macro2</definedName>
    <definedName name="Macro20">[25]!Macro20</definedName>
    <definedName name="Macro21">[25]!Macro21</definedName>
    <definedName name="Macro22">[25]!Macro22</definedName>
    <definedName name="Macro23">[25]!Macro23</definedName>
    <definedName name="Macro24">[25]!Macro24</definedName>
    <definedName name="Macro25">[25]!Macro25</definedName>
    <definedName name="Macro3">[25]!Macro3</definedName>
    <definedName name="Macro30">[25]!Macro30</definedName>
    <definedName name="Macro4">[25]!Macro4</definedName>
    <definedName name="Macro6">[25]!Macro6</definedName>
    <definedName name="Macro7">[25]!Macro7</definedName>
    <definedName name="Macro8">[25]!Macro8</definedName>
    <definedName name="Macro9">[25]!Macro9</definedName>
    <definedName name="Maindata">#REF!</definedName>
    <definedName name="Map_Legend_position">#REF!</definedName>
    <definedName name="Map_select">#REF!</definedName>
    <definedName name="Map_table_start">#REF!</definedName>
    <definedName name="Market_capitalization">'[8]Summary Page_VDF'!#REF!</definedName>
    <definedName name="Market_Implied_CAP">[8]Charts_VDF!$C$90</definedName>
    <definedName name="Marketing___Admin._costs">#REF!</definedName>
    <definedName name="mc_00">#REF!</definedName>
    <definedName name="mc_01">#REF!</definedName>
    <definedName name="mc_02">#REF!</definedName>
    <definedName name="mc_03">[1]CASINO2!$W$707</definedName>
    <definedName name="mc_99">#REF!</definedName>
    <definedName name="mcap">'[3]DCF old'!#REF!</definedName>
    <definedName name="mcap_now">'[3]DCF old'!$C$30</definedName>
    <definedName name="menu_insertreport">#REF!</definedName>
    <definedName name="menu_prognostic">#REF!</definedName>
    <definedName name="menu_year">#REF!</definedName>
    <definedName name="Mininterest">#REF!</definedName>
    <definedName name="minor">'[3]DCF old'!#REF!</definedName>
    <definedName name="Minorities">#REF!</definedName>
    <definedName name="Minority">#REF!</definedName>
    <definedName name="Minority_Dividends">#REF!</definedName>
    <definedName name="Minority_Interests">'[8]Invested capital_VDF'!$C$74:$AZ$74</definedName>
    <definedName name="mm">#REF!</definedName>
    <definedName name="mv">[7]bilisva!$B$139</definedName>
    <definedName name="N_A">[8]NOPAT_VDF!$C$140</definedName>
    <definedName name="n_intb_d">'[3]DCF old'!#REF!</definedName>
    <definedName name="NAME">[10]Sheet1!$B$2</definedName>
    <definedName name="NameFile">#REF!</definedName>
    <definedName name="nav_00">#REF!</definedName>
    <definedName name="nav_01">#REF!</definedName>
    <definedName name="nav_02">#REF!</definedName>
    <definedName name="nav_03">[1]CASINO2!$W$632</definedName>
    <definedName name="nav_99">#REF!</definedName>
    <definedName name="nav_p00">#REF!</definedName>
    <definedName name="nav_p01">#REF!</definedName>
    <definedName name="nav_p02">#REF!</definedName>
    <definedName name="nav_p03">[1]CASINO2!$W$633</definedName>
    <definedName name="NAV_P97">#REF!</definedName>
    <definedName name="nav_p99">#REF!</definedName>
    <definedName name="Nbr_of_employees__avg">#REF!</definedName>
    <definedName name="Nbr_of_employees__Y_E">#REF!</definedName>
    <definedName name="Nbr_of_employees_comp_units_Y_E">#REF!</definedName>
    <definedName name="nd">'[3]DCF old'!#REF!</definedName>
    <definedName name="ndps">'[3]DCF old'!#REF!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[8]NOPAT_VDF!#REF!</definedName>
    <definedName name="Net_Interest">#REF!</definedName>
    <definedName name="Net_margin">[8]NOPAT_VDF!$C$113:$AU$113</definedName>
    <definedName name="Net_margin_fore">[8]Forecasts_VDF!#REF!</definedName>
    <definedName name="Net_non_recurring_items">#REF!</definedName>
    <definedName name="net_op_expenditure_per_ASK_1985">[15]Global!#REF!</definedName>
    <definedName name="net_op_expenditure_per_ASK_1986">[15]Global!#REF!</definedName>
    <definedName name="net_op_expenditure_per_ASK_1987">[15]Global!#REF!</definedName>
    <definedName name="net_op_expenditure_per_ASK_1988">[15]Global!#REF!</definedName>
    <definedName name="net_op_expenditure_per_ASK_1989">[15]Global!#REF!</definedName>
    <definedName name="net_op_expenditure_per_ASK_1990">[15]Global!#REF!</definedName>
    <definedName name="net_op_expenditure_per_ASK_1991">[15]Global!#REF!</definedName>
    <definedName name="net_op_expenditure_per_ASK_1992">[15]Global!#REF!</definedName>
    <definedName name="net_op_expenditure_per_ASK_1993">[15]Global!#REF!</definedName>
    <definedName name="net_op_expenditure_per_ASK_1994">[15]Global!#REF!</definedName>
    <definedName name="net_op_expenditure_per_ASK_1995">[15]Global!#REF!</definedName>
    <definedName name="net_op_expenditure_per_ASK_1996">[15]Global!#REF!</definedName>
    <definedName name="net_op_expenditure_per_ASK_1997">[15]Global!#REF!</definedName>
    <definedName name="net_op_expenditure_per_ASK_1998">[15]Global!#REF!</definedName>
    <definedName name="net_op_expenditure_per_ASK_1999">[15]Global!#REF!</definedName>
    <definedName name="net_op_expenditure_per_ASK_2000">[15]Global!#REF!</definedName>
    <definedName name="net_op_expenditure_per_ASK_2001">[15]Global!#REF!</definedName>
    <definedName name="net_op_expenditure_per_ASK_2002">[15]Global!#REF!</definedName>
    <definedName name="net_op_expenditure_per_ASK_2003">[15]Global!#REF!</definedName>
    <definedName name="net_op_expenditure_per_ASK_2004">[15]Global!#REF!</definedName>
    <definedName name="net_op_expenditure_per_ASK_2005">[15]Global!#REF!</definedName>
    <definedName name="net_op_expenditure_per_ASK_2006">[15]Global!#REF!</definedName>
    <definedName name="net_op_expenditure_per_ASK_2007">[15]Global!#REF!</definedName>
    <definedName name="net_op_expenditure_per_ASK_2008">[15]Global!#REF!</definedName>
    <definedName name="net_op_expenditure_per_ASK_2009">[15]Global!#REF!</definedName>
    <definedName name="net_op_expenditure_per_ASK_2010">[15]Global!#REF!</definedName>
    <definedName name="net_op_expenditure_per_ASK_comm">[15]Global!#REF!</definedName>
    <definedName name="net_op_expenditure_per_ASM_1985">[15]Global!#REF!</definedName>
    <definedName name="net_op_expenditure_per_ASM_1986">[15]Global!#REF!</definedName>
    <definedName name="net_op_expenditure_per_ASM_1987">[15]Global!#REF!</definedName>
    <definedName name="net_op_expenditure_per_ASM_1988">[15]Global!#REF!</definedName>
    <definedName name="net_op_expenditure_per_ASM_1989">[15]Global!#REF!</definedName>
    <definedName name="net_op_expenditure_per_ASM_1990">[15]Global!#REF!</definedName>
    <definedName name="net_op_expenditure_per_ASM_1991">[15]Global!#REF!</definedName>
    <definedName name="net_op_expenditure_per_ASM_1992">[15]Global!#REF!</definedName>
    <definedName name="net_op_expenditure_per_ASM_1993">[15]Global!#REF!</definedName>
    <definedName name="net_op_expenditure_per_ASM_1994">[15]Global!#REF!</definedName>
    <definedName name="net_op_expenditure_per_ASM_1995">[15]Global!#REF!</definedName>
    <definedName name="net_op_expenditure_per_ASM_1996">[15]Global!#REF!</definedName>
    <definedName name="net_op_expenditure_per_ASM_1997">[15]Global!#REF!</definedName>
    <definedName name="net_op_expenditure_per_ASM_1998">[15]Global!#REF!</definedName>
    <definedName name="net_op_expenditure_per_ASM_1999">[15]Global!#REF!</definedName>
    <definedName name="net_op_expenditure_per_ASM_2000">[15]Global!#REF!</definedName>
    <definedName name="net_op_expenditure_per_ASM_2001">[15]Global!#REF!</definedName>
    <definedName name="net_op_expenditure_per_ASM_2002">[15]Global!#REF!</definedName>
    <definedName name="net_op_expenditure_per_ASM_2003">[15]Global!#REF!</definedName>
    <definedName name="net_op_expenditure_per_ASM_2004">[15]Global!#REF!</definedName>
    <definedName name="net_op_expenditure_per_ASM_2005">[15]Global!#REF!</definedName>
    <definedName name="net_op_expenditure_per_ASM_2006">[15]Global!#REF!</definedName>
    <definedName name="net_op_expenditure_per_ASM_2007">[15]Global!#REF!</definedName>
    <definedName name="net_op_expenditure_per_ASM_2008">[15]Global!#REF!</definedName>
    <definedName name="net_op_expenditure_per_ASM_2009">[15]Global!#REF!</definedName>
    <definedName name="net_op_expenditure_per_ASM_2010">[15]Global!#REF!</definedName>
    <definedName name="net_op_expenditure_per_ASM_comm">[15]Global!#REF!</definedName>
    <definedName name="net_op_expenditure_per_ATK_1985">[15]Global!#REF!</definedName>
    <definedName name="net_op_expenditure_per_ATK_1986">[15]Global!#REF!</definedName>
    <definedName name="net_op_expenditure_per_ATK_1987">[15]Global!#REF!</definedName>
    <definedName name="net_op_expenditure_per_ATK_1988">[15]Global!#REF!</definedName>
    <definedName name="net_op_expenditure_per_ATK_1989">[15]Global!#REF!</definedName>
    <definedName name="net_op_expenditure_per_ATK_1990">[15]Global!#REF!</definedName>
    <definedName name="net_op_expenditure_per_ATK_1991">[15]Global!#REF!</definedName>
    <definedName name="net_op_expenditure_per_ATK_1992">[15]Global!#REF!</definedName>
    <definedName name="net_op_expenditure_per_ATK_1993">[15]Global!#REF!</definedName>
    <definedName name="net_op_expenditure_per_ATK_1994">[15]Global!#REF!</definedName>
    <definedName name="net_op_expenditure_per_ATK_1995">[15]Global!#REF!</definedName>
    <definedName name="net_op_expenditure_per_ATK_1996">[15]Global!#REF!</definedName>
    <definedName name="net_op_expenditure_per_ATK_1997">[15]Global!#REF!</definedName>
    <definedName name="net_op_expenditure_per_ATK_1998">[15]Global!#REF!</definedName>
    <definedName name="net_op_expenditure_per_ATK_1999">[15]Global!#REF!</definedName>
    <definedName name="net_op_expenditure_per_ATK_2000">[15]Global!#REF!</definedName>
    <definedName name="net_op_expenditure_per_ATK_2001">[15]Global!#REF!</definedName>
    <definedName name="net_op_expenditure_per_ATK_2002">[15]Global!#REF!</definedName>
    <definedName name="net_op_expenditure_per_ATK_2003">[15]Global!#REF!</definedName>
    <definedName name="net_op_expenditure_per_ATK_2004">[15]Global!#REF!</definedName>
    <definedName name="net_op_expenditure_per_ATK_2005">[15]Global!#REF!</definedName>
    <definedName name="net_op_expenditure_per_ATK_2006">[15]Global!#REF!</definedName>
    <definedName name="net_op_expenditure_per_ATK_2007">[15]Global!#REF!</definedName>
    <definedName name="net_op_expenditure_per_ATK_2008">[15]Global!#REF!</definedName>
    <definedName name="net_op_expenditure_per_ATK_2009">[15]Global!#REF!</definedName>
    <definedName name="net_op_expenditure_per_ATK_2010">[15]Global!#REF!</definedName>
    <definedName name="net_op_expenditure_per_ATK_comm">[15]Global!#REF!</definedName>
    <definedName name="net_op_expenditure_per_ATM_1985">[15]Global!#REF!</definedName>
    <definedName name="net_op_expenditure_per_ATM_1986">[15]Global!#REF!</definedName>
    <definedName name="net_op_expenditure_per_ATM_1987">[15]Global!#REF!</definedName>
    <definedName name="net_op_expenditure_per_ATM_1988">[15]Global!#REF!</definedName>
    <definedName name="net_op_expenditure_per_ATM_1989">[15]Global!#REF!</definedName>
    <definedName name="net_op_expenditure_per_ATM_1990">[15]Global!#REF!</definedName>
    <definedName name="net_op_expenditure_per_ATM_1991">[15]Global!#REF!</definedName>
    <definedName name="net_op_expenditure_per_ATM_1992">[15]Global!#REF!</definedName>
    <definedName name="net_op_expenditure_per_ATM_1993">[15]Global!#REF!</definedName>
    <definedName name="net_op_expenditure_per_ATM_1994">[15]Global!#REF!</definedName>
    <definedName name="net_op_expenditure_per_ATM_1995">[15]Global!#REF!</definedName>
    <definedName name="net_op_expenditure_per_ATM_1996">[15]Global!#REF!</definedName>
    <definedName name="net_op_expenditure_per_ATM_1997">[15]Global!#REF!</definedName>
    <definedName name="net_op_expenditure_per_ATM_1998">[15]Global!#REF!</definedName>
    <definedName name="net_op_expenditure_per_ATM_1999">[15]Global!#REF!</definedName>
    <definedName name="net_op_expenditure_per_ATM_2000">[15]Global!#REF!</definedName>
    <definedName name="net_op_expenditure_per_ATM_2001">[15]Global!#REF!</definedName>
    <definedName name="net_op_expenditure_per_ATM_2002">[15]Global!#REF!</definedName>
    <definedName name="net_op_expenditure_per_ATM_2003">[15]Global!#REF!</definedName>
    <definedName name="net_op_expenditure_per_ATM_2004">[15]Global!#REF!</definedName>
    <definedName name="net_op_expenditure_per_ATM_2005">[15]Global!#REF!</definedName>
    <definedName name="net_op_expenditure_per_ATM_2006">[15]Global!#REF!</definedName>
    <definedName name="net_op_expenditure_per_ATM_2007">[15]Global!#REF!</definedName>
    <definedName name="net_op_expenditure_per_ATM_2008">[15]Global!#REF!</definedName>
    <definedName name="net_op_expenditure_per_ATM_2009">[15]Global!#REF!</definedName>
    <definedName name="net_op_expenditure_per_ATM_2010">[15]Global!#REF!</definedName>
    <definedName name="net_op_expenditure_per_ATM_comm">[15]Global!#REF!</definedName>
    <definedName name="net_op_expenditure_per_RPK_1985">[15]Global!#REF!</definedName>
    <definedName name="net_op_expenditure_per_RPK_1986">[15]Global!#REF!</definedName>
    <definedName name="net_op_expenditure_per_RPK_1987">[15]Global!#REF!</definedName>
    <definedName name="net_op_expenditure_per_RPK_1988">[15]Global!#REF!</definedName>
    <definedName name="net_op_expenditure_per_RPK_1989">[15]Global!#REF!</definedName>
    <definedName name="net_op_expenditure_per_RPK_1990">[15]Global!#REF!</definedName>
    <definedName name="net_op_expenditure_per_RPK_1991">[15]Global!#REF!</definedName>
    <definedName name="net_op_expenditure_per_RPK_1992">[15]Global!#REF!</definedName>
    <definedName name="net_op_expenditure_per_RPK_1993">[15]Global!#REF!</definedName>
    <definedName name="net_op_expenditure_per_RPK_1994">[15]Global!#REF!</definedName>
    <definedName name="net_op_expenditure_per_RPK_1995">[15]Global!#REF!</definedName>
    <definedName name="net_op_expenditure_per_RPK_1996">[15]Global!#REF!</definedName>
    <definedName name="net_op_expenditure_per_RPK_1997">[15]Global!#REF!</definedName>
    <definedName name="net_op_expenditure_per_RPK_1998">[15]Global!#REF!</definedName>
    <definedName name="net_op_expenditure_per_RPK_1999">[15]Global!#REF!</definedName>
    <definedName name="net_op_expenditure_per_RPK_2000">[15]Global!#REF!</definedName>
    <definedName name="net_op_expenditure_per_RPK_2001">[15]Global!#REF!</definedName>
    <definedName name="net_op_expenditure_per_RPK_2002">[15]Global!#REF!</definedName>
    <definedName name="net_op_expenditure_per_RPK_2003">[15]Global!#REF!</definedName>
    <definedName name="net_op_expenditure_per_RPK_2004">[15]Global!#REF!</definedName>
    <definedName name="net_op_expenditure_per_RPK_2005">[15]Global!#REF!</definedName>
    <definedName name="net_op_expenditure_per_RPK_2006">[15]Global!#REF!</definedName>
    <definedName name="net_op_expenditure_per_RPK_2007">[15]Global!#REF!</definedName>
    <definedName name="net_op_expenditure_per_RPK_2008">[15]Global!#REF!</definedName>
    <definedName name="net_op_expenditure_per_RPK_2009">[15]Global!#REF!</definedName>
    <definedName name="net_op_expenditure_per_RPK_2010">[15]Global!#REF!</definedName>
    <definedName name="net_op_expenditure_per_RPK_comm">[15]Global!#REF!</definedName>
    <definedName name="net_op_expenditure_per_RPM_1985">[15]Global!#REF!</definedName>
    <definedName name="net_op_expenditure_per_RPM_1986">[15]Global!#REF!</definedName>
    <definedName name="net_op_expenditure_per_RPM_1987">[15]Global!#REF!</definedName>
    <definedName name="net_op_expenditure_per_RPM_1988">[15]Global!#REF!</definedName>
    <definedName name="net_op_expenditure_per_RPM_1989">[15]Global!#REF!</definedName>
    <definedName name="net_op_expenditure_per_RPM_1990">[15]Global!#REF!</definedName>
    <definedName name="net_op_expenditure_per_RPM_1991">[15]Global!#REF!</definedName>
    <definedName name="net_op_expenditure_per_RPM_1992">[15]Global!#REF!</definedName>
    <definedName name="net_op_expenditure_per_RPM_1993">[15]Global!#REF!</definedName>
    <definedName name="net_op_expenditure_per_RPM_1994">[15]Global!#REF!</definedName>
    <definedName name="net_op_expenditure_per_RPM_1995">[15]Global!#REF!</definedName>
    <definedName name="net_op_expenditure_per_RPM_1996">[15]Global!#REF!</definedName>
    <definedName name="net_op_expenditure_per_RPM_1997">[15]Global!#REF!</definedName>
    <definedName name="net_op_expenditure_per_RPM_1998">[15]Global!#REF!</definedName>
    <definedName name="net_op_expenditure_per_RPM_1999">[15]Global!#REF!</definedName>
    <definedName name="net_op_expenditure_per_RPM_2000">[15]Global!#REF!</definedName>
    <definedName name="net_op_expenditure_per_RPM_2001">[15]Global!#REF!</definedName>
    <definedName name="net_op_expenditure_per_RPM_2002">[15]Global!#REF!</definedName>
    <definedName name="net_op_expenditure_per_RPM_2003">[15]Global!#REF!</definedName>
    <definedName name="net_op_expenditure_per_RPM_2004">[15]Global!#REF!</definedName>
    <definedName name="net_op_expenditure_per_RPM_2005">[15]Global!#REF!</definedName>
    <definedName name="net_op_expenditure_per_RPM_2006">[15]Global!#REF!</definedName>
    <definedName name="net_op_expenditure_per_RPM_2007">[15]Global!#REF!</definedName>
    <definedName name="net_op_expenditure_per_RPM_2008">[15]Global!#REF!</definedName>
    <definedName name="net_op_expenditure_per_RPM_2009">[15]Global!#REF!</definedName>
    <definedName name="net_op_expenditure_per_RPM_2010">[15]Global!#REF!</definedName>
    <definedName name="net_op_expenditure_per_RPM_comm">[15]Global!#REF!</definedName>
    <definedName name="net_op_expenditure_per_RTK_1985">[15]Global!#REF!</definedName>
    <definedName name="net_op_expenditure_per_RTK_1986">[15]Global!#REF!</definedName>
    <definedName name="net_op_expenditure_per_RTK_1987">[15]Global!#REF!</definedName>
    <definedName name="net_op_expenditure_per_RTK_1988">[15]Global!#REF!</definedName>
    <definedName name="net_op_expenditure_per_RTK_1989">[15]Global!#REF!</definedName>
    <definedName name="net_op_expenditure_per_RTK_1990">[15]Global!#REF!</definedName>
    <definedName name="net_op_expenditure_per_RTK_1991">[15]Global!#REF!</definedName>
    <definedName name="net_op_expenditure_per_RTK_1992">[15]Global!#REF!</definedName>
    <definedName name="net_op_expenditure_per_RTK_1993">[15]Global!#REF!</definedName>
    <definedName name="net_op_expenditure_per_RTK_1994">[15]Global!#REF!</definedName>
    <definedName name="net_op_expenditure_per_RTK_1995">[15]Global!#REF!</definedName>
    <definedName name="net_op_expenditure_per_RTK_1996">[15]Global!#REF!</definedName>
    <definedName name="net_op_expenditure_per_RTK_1997">[15]Global!#REF!</definedName>
    <definedName name="net_op_expenditure_per_RTK_1998">[15]Global!#REF!</definedName>
    <definedName name="net_op_expenditure_per_RTK_1999">[15]Global!#REF!</definedName>
    <definedName name="net_op_expenditure_per_RTK_2000">[15]Global!#REF!</definedName>
    <definedName name="net_op_expenditure_per_RTK_2001">[15]Global!#REF!</definedName>
    <definedName name="net_op_expenditure_per_RTK_2002">[15]Global!#REF!</definedName>
    <definedName name="net_op_expenditure_per_RTK_2003">[15]Global!#REF!</definedName>
    <definedName name="net_op_expenditure_per_RTK_2004">[15]Global!#REF!</definedName>
    <definedName name="net_op_expenditure_per_RTK_2005">[15]Global!#REF!</definedName>
    <definedName name="net_op_expenditure_per_RTK_2006">[15]Global!#REF!</definedName>
    <definedName name="net_op_expenditure_per_RTK_2007">[15]Global!#REF!</definedName>
    <definedName name="net_op_expenditure_per_RTK_2008">[15]Global!#REF!</definedName>
    <definedName name="net_op_expenditure_per_RTK_2009">[15]Global!#REF!</definedName>
    <definedName name="net_op_expenditure_per_RTK_2010">[15]Global!#REF!</definedName>
    <definedName name="net_op_expenditure_per_RTK_comm">[15]Global!#REF!</definedName>
    <definedName name="net_op_expenditure_per_RTM_1985">[15]Global!#REF!</definedName>
    <definedName name="net_op_expenditure_per_RTM_1986">[15]Global!#REF!</definedName>
    <definedName name="net_op_expenditure_per_RTM_1987">[15]Global!#REF!</definedName>
    <definedName name="net_op_expenditure_per_RTM_1988">[15]Global!#REF!</definedName>
    <definedName name="net_op_expenditure_per_RTM_1989">[15]Global!#REF!</definedName>
    <definedName name="net_op_expenditure_per_RTM_1990">[15]Global!#REF!</definedName>
    <definedName name="net_op_expenditure_per_RTM_1991">[15]Global!#REF!</definedName>
    <definedName name="net_op_expenditure_per_RTM_1992">[15]Global!#REF!</definedName>
    <definedName name="net_op_expenditure_per_RTM_1993">[15]Global!#REF!</definedName>
    <definedName name="net_op_expenditure_per_RTM_1994">[15]Global!#REF!</definedName>
    <definedName name="net_op_expenditure_per_RTM_1995">[15]Global!#REF!</definedName>
    <definedName name="net_op_expenditure_per_RTM_1996">[15]Global!#REF!</definedName>
    <definedName name="net_op_expenditure_per_RTM_1997">[15]Global!#REF!</definedName>
    <definedName name="net_op_expenditure_per_RTM_1998">[15]Global!#REF!</definedName>
    <definedName name="net_op_expenditure_per_RTM_1999">[15]Global!#REF!</definedName>
    <definedName name="net_op_expenditure_per_RTM_2000">[15]Global!#REF!</definedName>
    <definedName name="net_op_expenditure_per_RTM_2001">[15]Global!#REF!</definedName>
    <definedName name="net_op_expenditure_per_RTM_2002">[15]Global!#REF!</definedName>
    <definedName name="net_op_expenditure_per_RTM_2003">[15]Global!#REF!</definedName>
    <definedName name="net_op_expenditure_per_RTM_2004">[15]Global!#REF!</definedName>
    <definedName name="net_op_expenditure_per_RTM_2005">[15]Global!#REF!</definedName>
    <definedName name="net_op_expenditure_per_RTM_2006">[15]Global!#REF!</definedName>
    <definedName name="net_op_expenditure_per_RTM_2007">[15]Global!#REF!</definedName>
    <definedName name="net_op_expenditure_per_RTM_2008">[15]Global!#REF!</definedName>
    <definedName name="net_op_expenditure_per_RTM_2009">[15]Global!#REF!</definedName>
    <definedName name="net_op_expenditure_per_RTM_2010">[15]Global!#REF!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#REF!</definedName>
    <definedName name="NETSALES">#REF!</definedName>
    <definedName name="nettoskuld">[7]bilisva!#REF!</definedName>
    <definedName name="NetWC_turns_fore">[8]Forecasts_VDF!$E$77:$K$77</definedName>
    <definedName name="NIBCLs">'[8]Invested capital_VDF'!$C$24:$AE$24</definedName>
    <definedName name="NIBDEBT">#REF!</definedName>
    <definedName name="NINT">#REF!</definedName>
    <definedName name="NOK">[2]CCY!$D$762</definedName>
    <definedName name="Non_recurring_costs">#REF!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[8]NOPAT_VDF!#REF!</definedName>
    <definedName name="NOPAT_margin">[8]NOPAT_VDF!$C$112:$AU$112</definedName>
    <definedName name="NOPAT_margin_fore">[8]Forecasts_VDF!$H$54:$K$54</definedName>
    <definedName name="NOPAT_Share">[8]NOPAT_VDF!#REF!</definedName>
    <definedName name="NOPBT">[8]NOPAT_VDF!$C$32:$AU$32</definedName>
    <definedName name="NOPBT_fore">[8]Forecasts_VDF!$E$27:$V$27</definedName>
    <definedName name="noplat">'[3]DCF old'!$I$13:$U$13</definedName>
    <definedName name="noplat_impg">'[3]DCF old'!#REF!</definedName>
    <definedName name="noplat_p2">'[3]DCF old'!$V$13</definedName>
    <definedName name="noplat_value">'[3]DCF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#REF!</definedName>
    <definedName name="NormalYear">#REF!</definedName>
    <definedName name="North_America">#REF!</definedName>
    <definedName name="North_America_w">#REF!</definedName>
    <definedName name="nos">'[3]DCF old'!#REF!</definedName>
    <definedName name="nos_fd">'[3]DCF old'!#REF!</definedName>
    <definedName name="noshares">'[3]DCF old'!$C$24</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#REF!</definedName>
    <definedName name="Nyckeltal">#REF!</definedName>
    <definedName name="Obs_00">#REF!</definedName>
    <definedName name="Obs_001">#REF!</definedName>
    <definedName name="Obs_002">#REF!</definedName>
    <definedName name="Obs_003">#REF!</definedName>
    <definedName name="Obs_004">#REF!</definedName>
    <definedName name="Obs_01">#REF!</definedName>
    <definedName name="Obs_011">#REF!</definedName>
    <definedName name="Obs_012">#REF!</definedName>
    <definedName name="Obs_013">#REF!</definedName>
    <definedName name="Obs_014">#REF!</definedName>
    <definedName name="Obs_02">#REF!</definedName>
    <definedName name="Obs_021">#REF!</definedName>
    <definedName name="Obs_022">#REF!</definedName>
    <definedName name="Obs_023">#REF!</definedName>
    <definedName name="Obs_024">#REF!</definedName>
    <definedName name="Obs_03">#REF!</definedName>
    <definedName name="Obs_031">#REF!</definedName>
    <definedName name="Obs_032">#REF!</definedName>
    <definedName name="Obs_033">#REF!</definedName>
    <definedName name="Obs_034">#REF!</definedName>
    <definedName name="Obs_04">#REF!</definedName>
    <definedName name="Obs_05">#REF!</definedName>
    <definedName name="Obs_06">#REF!</definedName>
    <definedName name="Obs_07">#REF!</definedName>
    <definedName name="Obs_08">#REF!</definedName>
    <definedName name="Obs_09">#REF!</definedName>
    <definedName name="Obs_10">#REF!</definedName>
    <definedName name="Obs_11">#REF!</definedName>
    <definedName name="Obs_12">#REF!</definedName>
    <definedName name="Obs_97">#REF!</definedName>
    <definedName name="Obs_971">#REF!</definedName>
    <definedName name="Obs_972">#REF!</definedName>
    <definedName name="Obs_973">#REF!</definedName>
    <definedName name="Obs_974">#REF!</definedName>
    <definedName name="Obs_98">#REF!</definedName>
    <definedName name="Obs_981">#REF!</definedName>
    <definedName name="Obs_982">#REF!</definedName>
    <definedName name="Obs_983">#REF!</definedName>
    <definedName name="Obs_984">#REF!</definedName>
    <definedName name="Obs_99">#REF!</definedName>
    <definedName name="Obs_991">#REF!</definedName>
    <definedName name="Obs_992">#REF!</definedName>
    <definedName name="Obs_993">#REF!</definedName>
    <definedName name="Obs_994">#REF!</definedName>
    <definedName name="Obs_Costs">#REF!</definedName>
    <definedName name="Obs_Costs_Nordic">#REF!</definedName>
    <definedName name="Obs_Costs_North_America">#REF!</definedName>
    <definedName name="Obs_Costs_ROE">#REF!</definedName>
    <definedName name="Obs_EBITA">#REF!</definedName>
    <definedName name="Obs_EBITA_Baltics">#REF!</definedName>
    <definedName name="Obs_EBITA_Canada">#REF!</definedName>
    <definedName name="Obs_EBITA_Communications">#REF!</definedName>
    <definedName name="Obs_EBITA_Denmark">#REF!</definedName>
    <definedName name="Obs_EBITA_Finland">#REF!</definedName>
    <definedName name="Obs_EBITA_Germany">#REF!</definedName>
    <definedName name="Obs_EBITA_Ireland">#REF!</definedName>
    <definedName name="Obs_EBITA_Media_Intelligence">#REF!</definedName>
    <definedName name="Obs_EBITA_Nordic">#REF!</definedName>
    <definedName name="Obs_EBITA_North_America">#REF!</definedName>
    <definedName name="Obs_EBITA_Norway">#REF!</definedName>
    <definedName name="Obs_EBITA_Portugal">#REF!</definedName>
    <definedName name="Obs_EBITA_ROE">#REF!</definedName>
    <definedName name="Obs_EBITA_Sweden">#REF!</definedName>
    <definedName name="Obs_EBITA_UK">#REF!</definedName>
    <definedName name="Obs_EBITA_USA">#REF!</definedName>
    <definedName name="Obs_Org_Growth">#REF!</definedName>
    <definedName name="Obs_Org_Growth_Nordic">#REF!</definedName>
    <definedName name="Obs_Org_Growth_North_America">#REF!</definedName>
    <definedName name="Obs_Org_Growth_ROE">#REF!</definedName>
    <definedName name="Obs_Sales">#REF!</definedName>
    <definedName name="Obs_Sales_Baltics">#REF!</definedName>
    <definedName name="Obs_Sales_Canada">#REF!</definedName>
    <definedName name="Obs_Sales_Communications">#REF!</definedName>
    <definedName name="Obs_Sales_Denmark">#REF!</definedName>
    <definedName name="Obs_Sales_Finland">#REF!</definedName>
    <definedName name="Obs_Sales_Germany">#REF!</definedName>
    <definedName name="Obs_Sales_Ireland">#REF!</definedName>
    <definedName name="Obs_Sales_Media_Intelligence">#REF!</definedName>
    <definedName name="Obs_Sales_Nordic">#REF!</definedName>
    <definedName name="Obs_Sales_North_America">#REF!</definedName>
    <definedName name="Obs_Sales_Norway">#REF!</definedName>
    <definedName name="Obs_Sales_Portugal">#REF!</definedName>
    <definedName name="Obs_Sales_ROE">#REF!</definedName>
    <definedName name="Obs_Sales_Sweden">#REF!</definedName>
    <definedName name="Obs_Sales_UK">#REF!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'[6]old template'!#REF!</definedName>
    <definedName name="op_01">[1]CASINO2!$U$397</definedName>
    <definedName name="op_02">[1]CASINO2!$V$397</definedName>
    <definedName name="op_03">[1]CASINO2!$W$397</definedName>
    <definedName name="op_99">'[6]old template'!#REF!</definedName>
    <definedName name="op_inc">#REF!</definedName>
    <definedName name="oper_inc">#REF!</definedName>
    <definedName name="oper_kap">'[3]DCF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[15]Global!#REF!</definedName>
    <definedName name="operating_leases_per_ASK_1986">[15]Global!#REF!</definedName>
    <definedName name="operating_leases_per_ASK_1987">[15]Global!#REF!</definedName>
    <definedName name="operating_leases_per_ASK_1988">[15]Global!#REF!</definedName>
    <definedName name="operating_leases_per_ASK_1989">[15]Global!#REF!</definedName>
    <definedName name="operating_leases_per_ASK_1990">[15]Global!#REF!</definedName>
    <definedName name="operating_leases_per_ASK_1991">[15]Global!#REF!</definedName>
    <definedName name="operating_leases_per_ASK_1992">[15]Global!#REF!</definedName>
    <definedName name="operating_leases_per_ASK_1993">[15]Global!#REF!</definedName>
    <definedName name="operating_leases_per_ASK_1994">[15]Global!#REF!</definedName>
    <definedName name="operating_leases_per_ASK_1995">[15]Global!#REF!</definedName>
    <definedName name="operating_leases_per_ASK_1996">[15]Global!#REF!</definedName>
    <definedName name="operating_leases_per_ASK_1997">[15]Global!#REF!</definedName>
    <definedName name="operating_leases_per_ASK_1998">[15]Global!#REF!</definedName>
    <definedName name="operating_leases_per_ASK_1999">[15]Global!#REF!</definedName>
    <definedName name="operating_leases_per_ASK_2000">[15]Global!#REF!</definedName>
    <definedName name="operating_leases_per_ASK_2001">[15]Global!#REF!</definedName>
    <definedName name="operating_leases_per_ASK_2002">[15]Global!#REF!</definedName>
    <definedName name="operating_leases_per_ASK_2003">[15]Global!#REF!</definedName>
    <definedName name="operating_leases_per_ASK_2004">[15]Global!#REF!</definedName>
    <definedName name="operating_leases_per_ASK_2005">[15]Global!#REF!</definedName>
    <definedName name="operating_leases_per_ASK_2006">[15]Global!#REF!</definedName>
    <definedName name="operating_leases_per_ASK_2007">[15]Global!#REF!</definedName>
    <definedName name="operating_leases_per_ASK_2008">[15]Global!#REF!</definedName>
    <definedName name="operating_leases_per_ASK_2009">[15]Global!#REF!</definedName>
    <definedName name="operating_leases_per_ASK_2010">[15]Global!#REF!</definedName>
    <definedName name="operating_leases_per_ASK_comm">[15]Global!#REF!</definedName>
    <definedName name="operating_leases_per_ASM_1985">[15]Global!#REF!</definedName>
    <definedName name="operating_leases_per_ASM_1986">[15]Global!#REF!</definedName>
    <definedName name="operating_leases_per_ASM_1987">[15]Global!#REF!</definedName>
    <definedName name="operating_leases_per_ASM_1988">[15]Global!#REF!</definedName>
    <definedName name="operating_leases_per_ASM_1989">[15]Global!#REF!</definedName>
    <definedName name="operating_leases_per_ASM_1990">[15]Global!#REF!</definedName>
    <definedName name="operating_leases_per_ASM_1991">[15]Global!#REF!</definedName>
    <definedName name="operating_leases_per_ASM_1992">[15]Global!#REF!</definedName>
    <definedName name="operating_leases_per_ASM_1993">[15]Global!#REF!</definedName>
    <definedName name="operating_leases_per_ASM_1994">[15]Global!#REF!</definedName>
    <definedName name="operating_leases_per_ASM_1995">[15]Global!#REF!</definedName>
    <definedName name="operating_leases_per_ASM_1996">[15]Global!#REF!</definedName>
    <definedName name="operating_leases_per_ASM_1997">[15]Global!#REF!</definedName>
    <definedName name="operating_leases_per_ASM_1998">[15]Global!#REF!</definedName>
    <definedName name="operating_leases_per_ASM_1999">[15]Global!#REF!</definedName>
    <definedName name="operating_leases_per_ASM_2000">[15]Global!#REF!</definedName>
    <definedName name="operating_leases_per_ASM_2001">[15]Global!#REF!</definedName>
    <definedName name="operating_leases_per_ASM_2002">[15]Global!#REF!</definedName>
    <definedName name="operating_leases_per_ASM_2003">[15]Global!#REF!</definedName>
    <definedName name="operating_leases_per_ASM_2004">[15]Global!#REF!</definedName>
    <definedName name="operating_leases_per_ASM_2005">[15]Global!#REF!</definedName>
    <definedName name="operating_leases_per_ASM_2006">[15]Global!#REF!</definedName>
    <definedName name="operating_leases_per_ASM_2007">[15]Global!#REF!</definedName>
    <definedName name="operating_leases_per_ASM_2008">[15]Global!#REF!</definedName>
    <definedName name="operating_leases_per_ASM_2009">[15]Global!#REF!</definedName>
    <definedName name="operating_leases_per_ASM_2010">[15]Global!#REF!</definedName>
    <definedName name="operating_leases_per_ASM_comm">[15]Global!#REF!</definedName>
    <definedName name="operating_leases_per_ATK_1985">[15]Global!#REF!</definedName>
    <definedName name="operating_leases_per_ATK_1986">[15]Global!#REF!</definedName>
    <definedName name="operating_leases_per_ATK_1987">[15]Global!#REF!</definedName>
    <definedName name="operating_leases_per_ATK_1988">[15]Global!#REF!</definedName>
    <definedName name="operating_leases_per_ATK_1989">[15]Global!#REF!</definedName>
    <definedName name="operating_leases_per_ATK_1990">[15]Global!#REF!</definedName>
    <definedName name="operating_leases_per_ATK_1991">[15]Global!#REF!</definedName>
    <definedName name="operating_leases_per_ATK_1992">[15]Global!#REF!</definedName>
    <definedName name="operating_leases_per_ATK_1993">[15]Global!#REF!</definedName>
    <definedName name="operating_leases_per_ATK_1994">[15]Global!#REF!</definedName>
    <definedName name="operating_leases_per_ATK_1995">[15]Global!#REF!</definedName>
    <definedName name="operating_leases_per_ATK_1996">[15]Global!#REF!</definedName>
    <definedName name="operating_leases_per_ATK_1997">[15]Global!#REF!</definedName>
    <definedName name="operating_leases_per_ATK_1998">[15]Global!#REF!</definedName>
    <definedName name="operating_leases_per_ATK_1999">[15]Global!#REF!</definedName>
    <definedName name="operating_leases_per_ATK_2000">[15]Global!#REF!</definedName>
    <definedName name="operating_leases_per_ATK_2001">[15]Global!#REF!</definedName>
    <definedName name="operating_leases_per_ATK_2002">[15]Global!#REF!</definedName>
    <definedName name="operating_leases_per_ATK_2003">[15]Global!#REF!</definedName>
    <definedName name="operating_leases_per_ATK_2004">[15]Global!#REF!</definedName>
    <definedName name="operating_leases_per_ATK_2005">[15]Global!#REF!</definedName>
    <definedName name="operating_leases_per_ATK_2006">[15]Global!#REF!</definedName>
    <definedName name="operating_leases_per_ATK_2007">[15]Global!#REF!</definedName>
    <definedName name="operating_leases_per_ATK_2008">[15]Global!#REF!</definedName>
    <definedName name="operating_leases_per_ATK_2009">[15]Global!#REF!</definedName>
    <definedName name="operating_leases_per_ATK_2010">[15]Global!#REF!</definedName>
    <definedName name="operating_leases_per_ATK_comm">[15]Global!#REF!</definedName>
    <definedName name="operating_leases_per_ATM_1985">[15]Global!#REF!</definedName>
    <definedName name="operating_leases_per_ATM_1986">[15]Global!#REF!</definedName>
    <definedName name="operating_leases_per_ATM_1987">[15]Global!#REF!</definedName>
    <definedName name="operating_leases_per_ATM_1988">[15]Global!#REF!</definedName>
    <definedName name="operating_leases_per_ATM_1989">[15]Global!#REF!</definedName>
    <definedName name="operating_leases_per_ATM_1990">[15]Global!#REF!</definedName>
    <definedName name="operating_leases_per_ATM_1991">[15]Global!#REF!</definedName>
    <definedName name="operating_leases_per_ATM_1992">[15]Global!#REF!</definedName>
    <definedName name="operating_leases_per_ATM_1993">[15]Global!#REF!</definedName>
    <definedName name="operating_leases_per_ATM_1994">[15]Global!#REF!</definedName>
    <definedName name="operating_leases_per_ATM_1995">[15]Global!#REF!</definedName>
    <definedName name="operating_leases_per_ATM_1996">[15]Global!#REF!</definedName>
    <definedName name="operating_leases_per_ATM_1997">[15]Global!#REF!</definedName>
    <definedName name="operating_leases_per_ATM_1998">[15]Global!#REF!</definedName>
    <definedName name="operating_leases_per_ATM_1999">[15]Global!#REF!</definedName>
    <definedName name="operating_leases_per_ATM_2000">[15]Global!#REF!</definedName>
    <definedName name="operating_leases_per_ATM_2001">[15]Global!#REF!</definedName>
    <definedName name="operating_leases_per_ATM_2002">[15]Global!#REF!</definedName>
    <definedName name="operating_leases_per_ATM_2003">[15]Global!#REF!</definedName>
    <definedName name="operating_leases_per_ATM_2004">[15]Global!#REF!</definedName>
    <definedName name="operating_leases_per_ATM_2005">[15]Global!#REF!</definedName>
    <definedName name="operating_leases_per_ATM_2006">[15]Global!#REF!</definedName>
    <definedName name="operating_leases_per_ATM_2007">[15]Global!#REF!</definedName>
    <definedName name="operating_leases_per_ATM_2008">[15]Global!#REF!</definedName>
    <definedName name="operating_leases_per_ATM_2009">[15]Global!#REF!</definedName>
    <definedName name="operating_leases_per_ATM_2010">[15]Global!#REF!</definedName>
    <definedName name="operating_leases_per_ATM_comm">[15]Global!#REF!</definedName>
    <definedName name="Operating_profit">#REF!</definedName>
    <definedName name="OpEx">[10]Sheet1!$A$12:$IV$12</definedName>
    <definedName name="opinion_body">'[3]DCF old'!#REF!</definedName>
    <definedName name="opinion_header">#REF!</definedName>
    <definedName name="opinion_subject">'[3]DCF old'!#REF!</definedName>
    <definedName name="Opinion_text">#REF!</definedName>
    <definedName name="opm_00">#REF!</definedName>
    <definedName name="opm_01">#REF!</definedName>
    <definedName name="opm_02">#REF!</definedName>
    <definedName name="opm_03">[1]CASINO2!$W$398</definedName>
    <definedName name="opm_90">#REF!</definedName>
    <definedName name="opm_91">#REF!</definedName>
    <definedName name="opm_92">#REF!</definedName>
    <definedName name="opm_93">#REF!</definedName>
    <definedName name="opm_94">#REF!</definedName>
    <definedName name="opm_95">#REF!</definedName>
    <definedName name="opm_96">#REF!</definedName>
    <definedName name="opm_97">#REF!</definedName>
    <definedName name="opm_98">#REF!</definedName>
    <definedName name="opm_99">#REF!</definedName>
    <definedName name="Order_backlog">#REF!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#REF!</definedName>
    <definedName name="other_costs_per_ASK_1985">[15]Global!#REF!</definedName>
    <definedName name="other_costs_per_ASK_1986">[15]Global!#REF!</definedName>
    <definedName name="other_costs_per_ASK_1987">[15]Global!#REF!</definedName>
    <definedName name="other_costs_per_ASK_1988">[15]Global!#REF!</definedName>
    <definedName name="other_costs_per_ASK_1989">[15]Global!#REF!</definedName>
    <definedName name="other_costs_per_ASK_1990">[15]Global!#REF!</definedName>
    <definedName name="other_costs_per_ASK_1991">[15]Global!#REF!</definedName>
    <definedName name="other_costs_per_ASK_1992">[15]Global!#REF!</definedName>
    <definedName name="other_costs_per_ASK_1993">[15]Global!#REF!</definedName>
    <definedName name="other_costs_per_ASK_1994">[15]Global!#REF!</definedName>
    <definedName name="other_costs_per_ASK_1995">[15]Global!#REF!</definedName>
    <definedName name="other_costs_per_ASK_1996">[15]Global!#REF!</definedName>
    <definedName name="other_costs_per_ASK_1997">[15]Global!#REF!</definedName>
    <definedName name="other_costs_per_ASK_1998">[15]Global!#REF!</definedName>
    <definedName name="other_costs_per_ASK_1999">[15]Global!#REF!</definedName>
    <definedName name="other_costs_per_ASK_2000">[15]Global!#REF!</definedName>
    <definedName name="other_costs_per_ASK_2001">[15]Global!#REF!</definedName>
    <definedName name="other_costs_per_ASK_2002">[15]Global!#REF!</definedName>
    <definedName name="other_costs_per_ASK_2003">[15]Global!#REF!</definedName>
    <definedName name="other_costs_per_ASK_2004">[15]Global!#REF!</definedName>
    <definedName name="other_costs_per_ASK_2005">[15]Global!#REF!</definedName>
    <definedName name="other_costs_per_ASK_2006">[15]Global!#REF!</definedName>
    <definedName name="other_costs_per_ASK_2007">[15]Global!#REF!</definedName>
    <definedName name="other_costs_per_ASK_2008">[15]Global!#REF!</definedName>
    <definedName name="other_costs_per_ASK_2009">[15]Global!#REF!</definedName>
    <definedName name="other_costs_per_ASK_2010">[15]Global!#REF!</definedName>
    <definedName name="other_costs_per_ASK_comm">[15]Global!#REF!</definedName>
    <definedName name="other_costs_per_ASM_1985">[15]Global!#REF!</definedName>
    <definedName name="other_costs_per_ASM_1986">[15]Global!#REF!</definedName>
    <definedName name="other_costs_per_ASM_1987">[15]Global!#REF!</definedName>
    <definedName name="other_costs_per_ASM_1988">[15]Global!#REF!</definedName>
    <definedName name="other_costs_per_ASM_1989">[15]Global!#REF!</definedName>
    <definedName name="other_costs_per_ASM_1990">[15]Global!#REF!</definedName>
    <definedName name="other_costs_per_ASM_1991">[15]Global!#REF!</definedName>
    <definedName name="other_costs_per_ASM_1992">[15]Global!#REF!</definedName>
    <definedName name="other_costs_per_ASM_1993">[15]Global!#REF!</definedName>
    <definedName name="other_costs_per_ASM_1994">[15]Global!#REF!</definedName>
    <definedName name="other_costs_per_ASM_1995">[15]Global!#REF!</definedName>
    <definedName name="other_costs_per_ASM_1996">[15]Global!#REF!</definedName>
    <definedName name="other_costs_per_ASM_1997">[15]Global!#REF!</definedName>
    <definedName name="other_costs_per_ASM_1998">[15]Global!#REF!</definedName>
    <definedName name="other_costs_per_ASM_1999">[15]Global!#REF!</definedName>
    <definedName name="other_costs_per_ASM_2000">[15]Global!#REF!</definedName>
    <definedName name="other_costs_per_ASM_2001">[15]Global!#REF!</definedName>
    <definedName name="other_costs_per_ASM_2002">[15]Global!#REF!</definedName>
    <definedName name="other_costs_per_ASM_2003">[15]Global!#REF!</definedName>
    <definedName name="other_costs_per_ASM_2004">[15]Global!#REF!</definedName>
    <definedName name="other_costs_per_ASM_2005">[15]Global!#REF!</definedName>
    <definedName name="other_costs_per_ASM_2006">[15]Global!#REF!</definedName>
    <definedName name="other_costs_per_ASM_2007">[15]Global!#REF!</definedName>
    <definedName name="other_costs_per_ASM_2008">[15]Global!#REF!</definedName>
    <definedName name="other_costs_per_ASM_2009">[15]Global!#REF!</definedName>
    <definedName name="other_costs_per_ASM_2010">[15]Global!#REF!</definedName>
    <definedName name="other_costs_per_ASM_comm">[15]Global!#REF!</definedName>
    <definedName name="other_costs_per_ATK_1985">[15]Global!#REF!</definedName>
    <definedName name="other_costs_per_ATK_1986">[15]Global!#REF!</definedName>
    <definedName name="other_costs_per_ATK_1987">[15]Global!#REF!</definedName>
    <definedName name="other_costs_per_ATK_1988">[15]Global!#REF!</definedName>
    <definedName name="other_costs_per_ATK_1989">[15]Global!#REF!</definedName>
    <definedName name="other_costs_per_ATK_1990">[15]Global!#REF!</definedName>
    <definedName name="other_costs_per_ATK_1991">[15]Global!#REF!</definedName>
    <definedName name="other_costs_per_ATK_1992">[15]Global!#REF!</definedName>
    <definedName name="other_costs_per_ATK_1993">[15]Global!#REF!</definedName>
    <definedName name="other_costs_per_ATK_1994">[15]Global!#REF!</definedName>
    <definedName name="other_costs_per_ATK_1995">[15]Global!#REF!</definedName>
    <definedName name="other_costs_per_ATK_1996">[15]Global!#REF!</definedName>
    <definedName name="other_costs_per_ATK_1997">[15]Global!#REF!</definedName>
    <definedName name="other_costs_per_ATK_1998">[15]Global!#REF!</definedName>
    <definedName name="other_costs_per_ATK_1999">[15]Global!#REF!</definedName>
    <definedName name="other_costs_per_ATK_2000">[15]Global!#REF!</definedName>
    <definedName name="other_costs_per_ATK_2001">[15]Global!#REF!</definedName>
    <definedName name="other_costs_per_ATK_2002">[15]Global!#REF!</definedName>
    <definedName name="other_costs_per_ATK_2003">[15]Global!#REF!</definedName>
    <definedName name="other_costs_per_ATK_2004">[15]Global!#REF!</definedName>
    <definedName name="other_costs_per_ATK_2005">[15]Global!#REF!</definedName>
    <definedName name="other_costs_per_ATK_2006">[15]Global!#REF!</definedName>
    <definedName name="other_costs_per_ATK_2007">[15]Global!#REF!</definedName>
    <definedName name="other_costs_per_ATK_2008">[15]Global!#REF!</definedName>
    <definedName name="other_costs_per_ATK_2009">[15]Global!#REF!</definedName>
    <definedName name="other_costs_per_ATK_2010">[15]Global!#REF!</definedName>
    <definedName name="other_costs_per_ATK_comm">[15]Global!#REF!</definedName>
    <definedName name="other_costs_per_ATM_1985">[15]Global!#REF!</definedName>
    <definedName name="other_costs_per_ATM_1986">[15]Global!#REF!</definedName>
    <definedName name="other_costs_per_ATM_1987">[15]Global!#REF!</definedName>
    <definedName name="other_costs_per_ATM_1988">[15]Global!#REF!</definedName>
    <definedName name="other_costs_per_ATM_1989">[15]Global!#REF!</definedName>
    <definedName name="other_costs_per_ATM_1990">[15]Global!#REF!</definedName>
    <definedName name="other_costs_per_ATM_1991">[15]Global!#REF!</definedName>
    <definedName name="other_costs_per_ATM_1992">[15]Global!#REF!</definedName>
    <definedName name="other_costs_per_ATM_1993">[15]Global!#REF!</definedName>
    <definedName name="other_costs_per_ATM_1994">[15]Global!#REF!</definedName>
    <definedName name="other_costs_per_ATM_1995">[15]Global!#REF!</definedName>
    <definedName name="other_costs_per_ATM_1996">[15]Global!#REF!</definedName>
    <definedName name="other_costs_per_ATM_1997">[15]Global!#REF!</definedName>
    <definedName name="other_costs_per_ATM_1998">[15]Global!#REF!</definedName>
    <definedName name="other_costs_per_ATM_1999">[15]Global!#REF!</definedName>
    <definedName name="other_costs_per_ATM_2000">[15]Global!#REF!</definedName>
    <definedName name="other_costs_per_ATM_2001">[15]Global!#REF!</definedName>
    <definedName name="other_costs_per_ATM_2002">[15]Global!#REF!</definedName>
    <definedName name="other_costs_per_ATM_2003">[15]Global!#REF!</definedName>
    <definedName name="other_costs_per_ATM_2004">[15]Global!#REF!</definedName>
    <definedName name="other_costs_per_ATM_2005">[15]Global!#REF!</definedName>
    <definedName name="other_costs_per_ATM_2006">[15]Global!#REF!</definedName>
    <definedName name="other_costs_per_ATM_2007">[15]Global!#REF!</definedName>
    <definedName name="other_costs_per_ATM_2008">[15]Global!#REF!</definedName>
    <definedName name="other_costs_per_ATM_2009">[15]Global!#REF!</definedName>
    <definedName name="other_costs_per_ATM_2010">[15]Global!#REF!</definedName>
    <definedName name="other_costs_per_ATM_comm">[15]Global!#REF!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'[8]Invested capital_VDF'!#REF!</definedName>
    <definedName name="Other_Europe">#REF!</definedName>
    <definedName name="Other_Europe_Sales">#REF!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#REF!</definedName>
    <definedName name="Other_LT_assets">#REF!</definedName>
    <definedName name="Other_LT_Debt">'[8]Invested capital_VDF'!$C$60:$AZ$60</definedName>
    <definedName name="Other_ncome_expenses">[8]NOPAT_VDF!$C$58:$AZ$58</definedName>
    <definedName name="Other_Provisions">#REF!</definedName>
    <definedName name="Other_reserves">'[8]Invested capital_VDF'!$C$11:$AZ$11</definedName>
    <definedName name="Other_Segment_Revenues">[8]NOPAT_VDF!#REF!</definedName>
    <definedName name="Other_ST_Debt">'[8]Invested capital_VDF'!$C$56:$AZ$56</definedName>
    <definedName name="Other_Taxes">#REF!</definedName>
    <definedName name="OthFinInc">#REF!</definedName>
    <definedName name="output">#N/A</definedName>
    <definedName name="p_00">#REF!</definedName>
    <definedName name="p_01">#REF!</definedName>
    <definedName name="p_02">#REF!</definedName>
    <definedName name="p_03">[1]CASINO2!$W$642</definedName>
    <definedName name="p_99">#REF!</definedName>
    <definedName name="P_A">[27]FREUDSTD!#REF!</definedName>
    <definedName name="p_ceps">'[3]DCF old'!#REF!</definedName>
    <definedName name="p_ebit">'[3]DCF old'!#REF!</definedName>
    <definedName name="p_fcf">'[3]DCF old'!#REF!</definedName>
    <definedName name="P_L">'[28]P&amp;L'!$A$1:$P$45</definedName>
    <definedName name="p_latest">'[3]DCF old'!$C$23</definedName>
    <definedName name="p_sale">'[3]DCF old'!#REF!</definedName>
    <definedName name="p_yearend">'[3]DCF old'!#REF!</definedName>
    <definedName name="P1_PARA">#REF!</definedName>
    <definedName name="p12h">'[3]DCF old'!#REF!</definedName>
    <definedName name="p12l">'[3]DCF old'!#REF!</definedName>
    <definedName name="P1LABEL">#REF!</definedName>
    <definedName name="PAGE1">#REF!</definedName>
    <definedName name="Page3">#REF!</definedName>
    <definedName name="Paid_tax">#REF!</definedName>
    <definedName name="PandL">#REF!</definedName>
    <definedName name="Parent_Company_Dividend">#REF!</definedName>
    <definedName name="Partial_year">[8]Forecasts_VDF!$K$12</definedName>
    <definedName name="pasaporte">#REF!</definedName>
    <definedName name="pbitpf">[19]Sheet1!#REF!</definedName>
    <definedName name="pe">'[3]DCF old'!#REF!</definedName>
    <definedName name="pe_00">#REF!</definedName>
    <definedName name="pe_01">#REF!</definedName>
    <definedName name="pe_02">#REF!</definedName>
    <definedName name="pe_03">[1]CASINO2!$W$321</definedName>
    <definedName name="pe_99">#REF!</definedName>
    <definedName name="pe_av00">#REF!</definedName>
    <definedName name="pe_av01">#REF!</definedName>
    <definedName name="pe_av02">#REF!</definedName>
    <definedName name="pe_av03">[1]CASINO2!$W$319</definedName>
    <definedName name="pe_av99">#REF!</definedName>
    <definedName name="pe_s00">#REF!</definedName>
    <definedName name="pe_s01">#REF!</definedName>
    <definedName name="pe_s02">#REF!</definedName>
    <definedName name="pe_s03">[1]CASINO2!$W$324</definedName>
    <definedName name="pe_s99">#REF!</definedName>
    <definedName name="Pension_Provisions">#REF!</definedName>
    <definedName name="per_00">#REF!</definedName>
    <definedName name="per_01">#REF!</definedName>
    <definedName name="per_02">#REF!</definedName>
    <definedName name="per_03">[1]CASINO2!$W$692</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#REF!</definedName>
    <definedName name="Perp_g">#REF!</definedName>
    <definedName name="Perp_Noplat">#REF!</definedName>
    <definedName name="Perp_ROIC">#REF!</definedName>
    <definedName name="pershare">'[3]DCF old'!$D$54:$D$61</definedName>
    <definedName name="PERSONNEL_ANALYSIS">#REF!</definedName>
    <definedName name="Personnel_Costs">#REF!</definedName>
    <definedName name="pg">'[3]DCF old'!$B$15:$E$15</definedName>
    <definedName name="pg_period2">'[3]DCF old'!$D$15</definedName>
    <definedName name="pg_period3">'[3]DCF old'!$E$15</definedName>
    <definedName name="PL">#REF!</definedName>
    <definedName name="PLA">#REF!</definedName>
    <definedName name="Plant____Eqipment">#REF!</definedName>
    <definedName name="PLFULL">#REF!</definedName>
    <definedName name="plq">#REF!</definedName>
    <definedName name="po">#REF!</definedName>
    <definedName name="ppe">'[3]DCF old'!#REF!</definedName>
    <definedName name="ppe_inv">'[3]DCF old'!#REF!</definedName>
    <definedName name="PPnE_turns_fore">[8]Forecasts_VDF!$H$130:$K$130</definedName>
    <definedName name="Pre_Tax__Profit">#REF!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'[3]DCF old'!#REF!</definedName>
    <definedName name="Pretax_profit">#REF!</definedName>
    <definedName name="pri00">'[5]BUSINESS AREAS'!$V$62</definedName>
    <definedName name="price">#REF!</definedName>
    <definedName name="price93">#REF!</definedName>
    <definedName name="price94">#REF!</definedName>
    <definedName name="price95">#REF!</definedName>
    <definedName name="price96">#REF!</definedName>
    <definedName name="price97">#REF!</definedName>
    <definedName name="_xlnm.Print_Area" localSheetId="18">'FY BS'!$A$1:$I$80</definedName>
    <definedName name="_xlnm.Print_Area" localSheetId="16">'FY EQ'!$A$1:$I$16</definedName>
    <definedName name="_xlnm.Print_Area" localSheetId="4">'Q BalSh'!$A$1:$AG$61</definedName>
    <definedName name="_xlnm.Print_Area" localSheetId="8">'Q BS'!$A$1:$AG$157</definedName>
    <definedName name="_xlnm.Print_Area" localSheetId="7">'Q BSS'!$A$1:$AG$76</definedName>
    <definedName name="_xlnm.Print_Area" localSheetId="11">'Q CE'!$A$1:$AG$25</definedName>
    <definedName name="_xlnm.Print_Area" localSheetId="5">'Q CF'!$A$1:$AG$63</definedName>
    <definedName name="_xlnm.Print_Area" localSheetId="6">'Q EQ'!$A$1:$AG$16</definedName>
    <definedName name="_xlnm.Print_Area" localSheetId="2">'Q FO'!$A$1:$AG$57</definedName>
    <definedName name="_xlnm.Print_Area" localSheetId="9">'Q FY KPI'!$A$1:$P$30</definedName>
    <definedName name="_xlnm.Print_Area" localSheetId="3">'Q IS'!$A$1:$AG$172</definedName>
    <definedName name="_xlnm.Print_Area" localSheetId="10">'Q ND'!$A$1:$AG$21</definedName>
    <definedName name="_xlnm.Print_Area">#REF!</definedName>
    <definedName name="Print_Area_MI">'[28]P&amp;L'!$Y$1:$AE$78</definedName>
    <definedName name="pro_00">#REF!</definedName>
    <definedName name="pro_01">#REF!</definedName>
    <definedName name="pro_02">#REF!</definedName>
    <definedName name="pro_03">[1]CASINO2!$W$482</definedName>
    <definedName name="pro_98">#REF!</definedName>
    <definedName name="pro_99">#REF!</definedName>
    <definedName name="Proceeds_of_New_Issue">#REF!</definedName>
    <definedName name="Profit_aft_net_finance">#REF!</definedName>
    <definedName name="Profit_Loss">#REF!</definedName>
    <definedName name="Profitloss">[5]APPENDIX!$A$1:$L$47</definedName>
    <definedName name="prognoseyear">'[3]DCF old'!$C$8</definedName>
    <definedName name="progs_00">#REF!</definedName>
    <definedName name="progs_01">#REF!</definedName>
    <definedName name="progs_02">#REF!</definedName>
    <definedName name="progs_99">#REF!</definedName>
    <definedName name="proic">'[3]DCF old'!$B$14:$E$14</definedName>
    <definedName name="Provisions">#REF!</definedName>
    <definedName name="ps">'[3]DCF old'!#REF!</definedName>
    <definedName name="ps_eq">'[3]DCF old'!#REF!</definedName>
    <definedName name="ptp">#REF!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'[3]DCF old'!#REF!</definedName>
    <definedName name="q_halfyear">'[3]DCF old'!#REF!</definedName>
    <definedName name="q_oper_exp">'[3]DCF old'!#REF!</definedName>
    <definedName name="q_oper_inc">'[3]DCF old'!#REF!</definedName>
    <definedName name="q_period">'[3]DCF old'!#REF!</definedName>
    <definedName name="q_r_adep">'[3]DCF old'!#REF!</definedName>
    <definedName name="q_r_btax">'[3]DCF old'!#REF!</definedName>
    <definedName name="q_r_net">'[3]DCF old'!#REF!</definedName>
    <definedName name="q_tax">'[3]DCF old'!#REF!</definedName>
    <definedName name="q_year">'[3]DCF old'!#REF!</definedName>
    <definedName name="Qdiv4">[29]QInterim!#REF!</definedName>
    <definedName name="QP_L">'[28]P&amp;L'!$A$1:$K$78</definedName>
    <definedName name="Quoted_investments">#REF!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'[3]DCF old'!#REF!</definedName>
    <definedName name="r_net_taxs">'[3]DCF old'!#REF!</definedName>
    <definedName name="rafin_g">'[3]DCF old'!#REF!</definedName>
    <definedName name="rating">'[3]DCF old'!$C$38</definedName>
    <definedName name="RATIOFULL">#REF!</definedName>
    <definedName name="Ratios">#REF!</definedName>
    <definedName name="ratios1">#REF!</definedName>
    <definedName name="RATIOS2">#REF!</definedName>
    <definedName name="rd">'[3]DCF old'!$C$39</definedName>
    <definedName name="rd_aver">'[3]DCF old'!#REF!</definedName>
    <definedName name="re">'[3]DCF old'!$C$43</definedName>
    <definedName name="re_afgx1">#REF!</definedName>
    <definedName name="Receivable">#REF!</definedName>
    <definedName name="Receivables">#REF!</definedName>
    <definedName name="RECOMM">[10]Sheet1!$D$2</definedName>
    <definedName name="rel_afgx1">'[3]DCF old'!#REF!</definedName>
    <definedName name="rel_afgx12">'[3]DCF old'!#REF!</definedName>
    <definedName name="rel_afgx3">'[3]DCF old'!#REF!</definedName>
    <definedName name="Rem_curr_as">'[3]DCF old'!#REF!</definedName>
    <definedName name="rem_std">'[3]DCF old'!#REF!</definedName>
    <definedName name="rental_costs_1985">[15]Global!#REF!</definedName>
    <definedName name="rental_costs_1986">[15]Global!#REF!</definedName>
    <definedName name="rental_costs_1987">[15]Global!#REF!</definedName>
    <definedName name="rental_costs_1988">[15]Global!#REF!</definedName>
    <definedName name="rental_costs_1989">[15]Global!#REF!</definedName>
    <definedName name="rental_costs_1990">[15]Global!#REF!</definedName>
    <definedName name="rental_costs_1991">[15]Global!#REF!</definedName>
    <definedName name="rental_costs_1992">[15]Global!#REF!</definedName>
    <definedName name="rental_costs_1993">[15]Global!#REF!</definedName>
    <definedName name="rental_costs_1994">[15]Global!#REF!</definedName>
    <definedName name="rental_costs_1995">[15]Global!#REF!</definedName>
    <definedName name="rental_costs_1996">[15]Global!#REF!</definedName>
    <definedName name="rental_costs_1997">[15]Global!#REF!</definedName>
    <definedName name="rental_costs_1998">[15]Global!#REF!</definedName>
    <definedName name="rental_costs_1999">[15]Global!#REF!</definedName>
    <definedName name="rental_costs_2000">[15]Global!#REF!</definedName>
    <definedName name="rental_costs_2001">[15]Global!#REF!</definedName>
    <definedName name="rental_costs_2002">[15]Global!#REF!</definedName>
    <definedName name="rental_costs_2003">[15]Global!#REF!</definedName>
    <definedName name="rental_costs_2004">[15]Global!#REF!</definedName>
    <definedName name="rental_costs_2005">[15]Global!#REF!</definedName>
    <definedName name="rental_costs_2006">[15]Global!#REF!</definedName>
    <definedName name="rental_costs_2007">[15]Global!#REF!</definedName>
    <definedName name="rental_costs_2008">[15]Global!#REF!</definedName>
    <definedName name="rental_costs_2009">[15]Global!#REF!</definedName>
    <definedName name="rental_costs_2010">[15]Global!#REF!</definedName>
    <definedName name="rental_costs_comm">[15]Global!#REF!</definedName>
    <definedName name="rep_all">#REF!</definedName>
    <definedName name="rep_date">#REF!</definedName>
    <definedName name="rep_keyvals">#REF!</definedName>
    <definedName name="rep_pagehead">#REF!</definedName>
    <definedName name="rep_per">'[3]DCF old'!#REF!</definedName>
    <definedName name="rep_stockdata">#REF!</definedName>
    <definedName name="rep_stocks">#REF!</definedName>
    <definedName name="rep_sva">#REF!</definedName>
    <definedName name="rep_type">'[3]DCF old'!#REF!</definedName>
    <definedName name="Report_Version_4">"A1"</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#REF!</definedName>
    <definedName name="Restructuring">#REF!</definedName>
    <definedName name="Restructuring_charges">'[8]Invested capital_VDF'!#REF!</definedName>
    <definedName name="Restructuring_charges_growth_fore">[8]Forecasts_VDF!$H$165:$K$165</definedName>
    <definedName name="reuter">#REF!</definedName>
    <definedName name="reuters">[10]Sheet1!$L$2</definedName>
    <definedName name="revenue_per_ASK_1985">[15]Global!#REF!</definedName>
    <definedName name="revenue_per_ASK_1986">[15]Global!#REF!</definedName>
    <definedName name="revenue_per_ASK_1987">[15]Global!#REF!</definedName>
    <definedName name="revenue_per_ASK_1988">[15]Global!#REF!</definedName>
    <definedName name="revenue_per_ASK_1989">[15]Global!#REF!</definedName>
    <definedName name="revenue_per_ASK_1990">[15]Global!#REF!</definedName>
    <definedName name="revenue_per_ASK_1991">[15]Global!#REF!</definedName>
    <definedName name="revenue_per_ASK_1992">[15]Global!#REF!</definedName>
    <definedName name="revenue_per_ASK_1993">[15]Global!#REF!</definedName>
    <definedName name="revenue_per_ASK_1994">[15]Global!#REF!</definedName>
    <definedName name="revenue_per_ASK_1995">[15]Global!#REF!</definedName>
    <definedName name="revenue_per_ASK_1996">[15]Global!#REF!</definedName>
    <definedName name="revenue_per_ASK_1997">[15]Global!#REF!</definedName>
    <definedName name="revenue_per_ASK_1998">[15]Global!#REF!</definedName>
    <definedName name="revenue_per_ASK_1999">[15]Global!#REF!</definedName>
    <definedName name="revenue_per_ASK_2000">[15]Global!#REF!</definedName>
    <definedName name="revenue_per_ASK_2001">[15]Global!#REF!</definedName>
    <definedName name="revenue_per_ASK_2002">[15]Global!#REF!</definedName>
    <definedName name="revenue_per_ASK_2003">[15]Global!#REF!</definedName>
    <definedName name="revenue_per_ASK_2004">[15]Global!#REF!</definedName>
    <definedName name="revenue_per_ASK_2005">[15]Global!#REF!</definedName>
    <definedName name="revenue_per_ASK_2006">[15]Global!#REF!</definedName>
    <definedName name="revenue_per_ASK_2007">[15]Global!#REF!</definedName>
    <definedName name="revenue_per_ASK_2008">[15]Global!#REF!</definedName>
    <definedName name="revenue_per_ASK_2009">[15]Global!#REF!</definedName>
    <definedName name="revenue_per_ASK_2010">[15]Global!#REF!</definedName>
    <definedName name="revenue_per_ASK_comm">[15]Global!#REF!</definedName>
    <definedName name="revenue_per_ASM_1985">[15]Global!#REF!</definedName>
    <definedName name="revenue_per_ASM_1986">[15]Global!#REF!</definedName>
    <definedName name="revenue_per_ASM_1987">[15]Global!#REF!</definedName>
    <definedName name="revenue_per_ASM_1988">[15]Global!#REF!</definedName>
    <definedName name="revenue_per_ASM_1989">[15]Global!#REF!</definedName>
    <definedName name="revenue_per_ASM_1990">[15]Global!#REF!</definedName>
    <definedName name="revenue_per_ASM_1991">[15]Global!#REF!</definedName>
    <definedName name="revenue_per_ASM_1992">[15]Global!#REF!</definedName>
    <definedName name="revenue_per_ASM_1993">[15]Global!#REF!</definedName>
    <definedName name="revenue_per_ASM_1994">[15]Global!#REF!</definedName>
    <definedName name="revenue_per_ASM_1995">[15]Global!#REF!</definedName>
    <definedName name="revenue_per_ASM_1996">[15]Global!#REF!</definedName>
    <definedName name="revenue_per_ASM_1997">[15]Global!#REF!</definedName>
    <definedName name="revenue_per_ASM_1998">[15]Global!#REF!</definedName>
    <definedName name="revenue_per_ASM_1999">[15]Global!#REF!</definedName>
    <definedName name="revenue_per_ASM_2000">[15]Global!#REF!</definedName>
    <definedName name="revenue_per_ASM_2001">[15]Global!#REF!</definedName>
    <definedName name="revenue_per_ASM_2002">[15]Global!#REF!</definedName>
    <definedName name="revenue_per_ASM_2003">[15]Global!#REF!</definedName>
    <definedName name="revenue_per_ASM_2004">[15]Global!#REF!</definedName>
    <definedName name="revenue_per_ASM_2005">[15]Global!#REF!</definedName>
    <definedName name="revenue_per_ASM_2006">[15]Global!#REF!</definedName>
    <definedName name="revenue_per_ASM_2007">[15]Global!#REF!</definedName>
    <definedName name="revenue_per_ASM_2008">[15]Global!#REF!</definedName>
    <definedName name="revenue_per_ASM_2009">[15]Global!#REF!</definedName>
    <definedName name="revenue_per_ASM_2010">[15]Global!#REF!</definedName>
    <definedName name="revenue_per_ASM_comm">[15]Global!#REF!</definedName>
    <definedName name="revenue_per_ATK_1985">[15]Global!#REF!</definedName>
    <definedName name="revenue_per_ATK_1986">[15]Global!#REF!</definedName>
    <definedName name="revenue_per_ATK_1987">[15]Global!#REF!</definedName>
    <definedName name="revenue_per_ATK_1988">[15]Global!#REF!</definedName>
    <definedName name="revenue_per_ATK_1989">[15]Global!#REF!</definedName>
    <definedName name="revenue_per_ATK_1990">[15]Global!#REF!</definedName>
    <definedName name="revenue_per_ATK_1991">[15]Global!#REF!</definedName>
    <definedName name="revenue_per_ATK_1992">[15]Global!#REF!</definedName>
    <definedName name="revenue_per_ATK_1993">[15]Global!#REF!</definedName>
    <definedName name="revenue_per_ATK_1994">[15]Global!#REF!</definedName>
    <definedName name="revenue_per_ATK_1995">[15]Global!#REF!</definedName>
    <definedName name="revenue_per_ATK_1996">[15]Global!#REF!</definedName>
    <definedName name="revenue_per_ATK_1997">[15]Global!#REF!</definedName>
    <definedName name="revenue_per_ATK_1998">[15]Global!#REF!</definedName>
    <definedName name="revenue_per_ATK_1999">[15]Global!#REF!</definedName>
    <definedName name="revenue_per_ATK_2000">[15]Global!#REF!</definedName>
    <definedName name="revenue_per_ATK_2001">[15]Global!#REF!</definedName>
    <definedName name="revenue_per_ATK_2002">[15]Global!#REF!</definedName>
    <definedName name="revenue_per_ATK_2003">[15]Global!#REF!</definedName>
    <definedName name="revenue_per_ATK_2004">[15]Global!#REF!</definedName>
    <definedName name="revenue_per_ATK_2005">[15]Global!#REF!</definedName>
    <definedName name="revenue_per_ATK_2006">[15]Global!#REF!</definedName>
    <definedName name="revenue_per_ATK_2007">[15]Global!#REF!</definedName>
    <definedName name="revenue_per_ATK_2008">[15]Global!#REF!</definedName>
    <definedName name="revenue_per_ATK_2009">[15]Global!#REF!</definedName>
    <definedName name="revenue_per_ATK_2010">[15]Global!#REF!</definedName>
    <definedName name="revenue_per_ATK_comm">[15]Global!#REF!</definedName>
    <definedName name="revenue_per_ATM_1985">[15]Global!#REF!</definedName>
    <definedName name="revenue_per_ATM_1986">[15]Global!#REF!</definedName>
    <definedName name="revenue_per_ATM_1987">[15]Global!#REF!</definedName>
    <definedName name="revenue_per_ATM_1988">[15]Global!#REF!</definedName>
    <definedName name="revenue_per_ATM_1989">[15]Global!#REF!</definedName>
    <definedName name="revenue_per_ATM_1990">[15]Global!#REF!</definedName>
    <definedName name="revenue_per_ATM_1991">[15]Global!#REF!</definedName>
    <definedName name="revenue_per_ATM_1992">[15]Global!#REF!</definedName>
    <definedName name="revenue_per_ATM_1993">[15]Global!#REF!</definedName>
    <definedName name="revenue_per_ATM_1994">[15]Global!#REF!</definedName>
    <definedName name="revenue_per_ATM_1995">[15]Global!#REF!</definedName>
    <definedName name="revenue_per_ATM_1996">[15]Global!#REF!</definedName>
    <definedName name="revenue_per_ATM_1997">[15]Global!#REF!</definedName>
    <definedName name="revenue_per_ATM_1998">[15]Global!#REF!</definedName>
    <definedName name="revenue_per_ATM_1999">[15]Global!#REF!</definedName>
    <definedName name="revenue_per_ATM_2000">[15]Global!#REF!</definedName>
    <definedName name="revenue_per_ATM_2001">[15]Global!#REF!</definedName>
    <definedName name="revenue_per_ATM_2002">[15]Global!#REF!</definedName>
    <definedName name="revenue_per_ATM_2003">[15]Global!#REF!</definedName>
    <definedName name="revenue_per_ATM_2004">[15]Global!#REF!</definedName>
    <definedName name="revenue_per_ATM_2005">[15]Global!#REF!</definedName>
    <definedName name="revenue_per_ATM_2006">[15]Global!#REF!</definedName>
    <definedName name="revenue_per_ATM_2007">[15]Global!#REF!</definedName>
    <definedName name="revenue_per_ATM_2008">[15]Global!#REF!</definedName>
    <definedName name="revenue_per_ATM_2009">[15]Global!#REF!</definedName>
    <definedName name="revenue_per_ATM_2010">[15]Global!#REF!</definedName>
    <definedName name="revenue_per_ATM_comm">[15]Global!#REF!</definedName>
    <definedName name="revenue_per_RPK_1985">[15]Global!#REF!</definedName>
    <definedName name="revenue_per_RPK_1986">[15]Global!#REF!</definedName>
    <definedName name="revenue_per_RPK_1987">[15]Global!#REF!</definedName>
    <definedName name="revenue_per_RPK_1988">[15]Global!#REF!</definedName>
    <definedName name="revenue_per_RPK_1989">[15]Global!#REF!</definedName>
    <definedName name="revenue_per_RPK_1990">[15]Global!#REF!</definedName>
    <definedName name="revenue_per_RPK_1991">[15]Global!#REF!</definedName>
    <definedName name="revenue_per_RPK_1992">[15]Global!#REF!</definedName>
    <definedName name="revenue_per_RPK_1993">[15]Global!#REF!</definedName>
    <definedName name="revenue_per_RPK_1994">[15]Global!#REF!</definedName>
    <definedName name="revenue_per_RPK_1995">[15]Global!#REF!</definedName>
    <definedName name="revenue_per_RPK_1996">[15]Global!#REF!</definedName>
    <definedName name="revenue_per_RPK_1997">[15]Global!#REF!</definedName>
    <definedName name="revenue_per_RPK_1998">[15]Global!#REF!</definedName>
    <definedName name="revenue_per_RPK_1999">[15]Global!#REF!</definedName>
    <definedName name="revenue_per_RPK_2000">[15]Global!#REF!</definedName>
    <definedName name="revenue_per_RPK_2001">[15]Global!#REF!</definedName>
    <definedName name="revenue_per_RPK_2002">[15]Global!#REF!</definedName>
    <definedName name="revenue_per_RPK_2003">[15]Global!#REF!</definedName>
    <definedName name="revenue_per_RPK_2004">[15]Global!#REF!</definedName>
    <definedName name="revenue_per_RPK_2005">[15]Global!#REF!</definedName>
    <definedName name="revenue_per_RPK_2006">[15]Global!#REF!</definedName>
    <definedName name="revenue_per_RPK_2007">[15]Global!#REF!</definedName>
    <definedName name="revenue_per_RPK_2008">[15]Global!#REF!</definedName>
    <definedName name="revenue_per_RPK_2009">[15]Global!#REF!</definedName>
    <definedName name="revenue_per_RPK_2010">[15]Global!#REF!</definedName>
    <definedName name="revenue_per_RPK_comm">[15]Global!#REF!</definedName>
    <definedName name="revenue_per_RPM_1985">[15]Global!#REF!</definedName>
    <definedName name="revenue_per_RPM_1986">[15]Global!#REF!</definedName>
    <definedName name="revenue_per_RPM_1987">[15]Global!#REF!</definedName>
    <definedName name="revenue_per_RPM_1988">[15]Global!#REF!</definedName>
    <definedName name="revenue_per_RPM_1989">[15]Global!#REF!</definedName>
    <definedName name="revenue_per_RPM_1990">[15]Global!#REF!</definedName>
    <definedName name="revenue_per_RPM_1991">[15]Global!#REF!</definedName>
    <definedName name="revenue_per_RPM_1992">[15]Global!#REF!</definedName>
    <definedName name="revenue_per_RPM_1993">[15]Global!#REF!</definedName>
    <definedName name="revenue_per_RPM_1994">[15]Global!#REF!</definedName>
    <definedName name="revenue_per_RPM_1995">[15]Global!#REF!</definedName>
    <definedName name="revenue_per_RPM_1996">[15]Global!#REF!</definedName>
    <definedName name="revenue_per_RPM_1997">[15]Global!#REF!</definedName>
    <definedName name="revenue_per_RPM_1998">[15]Global!#REF!</definedName>
    <definedName name="revenue_per_RPM_1999">[15]Global!#REF!</definedName>
    <definedName name="revenue_per_RPM_2000">[15]Global!#REF!</definedName>
    <definedName name="revenue_per_RPM_2001">[15]Global!#REF!</definedName>
    <definedName name="revenue_per_RPM_2002">[15]Global!#REF!</definedName>
    <definedName name="revenue_per_RPM_2003">[15]Global!#REF!</definedName>
    <definedName name="revenue_per_RPM_2004">[15]Global!#REF!</definedName>
    <definedName name="revenue_per_RPM_2005">[15]Global!#REF!</definedName>
    <definedName name="revenue_per_RPM_2006">[15]Global!#REF!</definedName>
    <definedName name="revenue_per_RPM_2007">[15]Global!#REF!</definedName>
    <definedName name="revenue_per_RPM_2008">[15]Global!#REF!</definedName>
    <definedName name="revenue_per_RPM_2009">[15]Global!#REF!</definedName>
    <definedName name="revenue_per_RPM_2010">[15]Global!#REF!</definedName>
    <definedName name="revenue_per_RPM_comm">[15]Global!#REF!</definedName>
    <definedName name="revenue_per_RTK_1985">[15]Global!#REF!</definedName>
    <definedName name="revenue_per_RTK_1986">[15]Global!#REF!</definedName>
    <definedName name="revenue_per_RTK_1987">[15]Global!#REF!</definedName>
    <definedName name="revenue_per_RTK_1988">[15]Global!#REF!</definedName>
    <definedName name="revenue_per_RTK_1989">[15]Global!#REF!</definedName>
    <definedName name="revenue_per_RTK_1990">[15]Global!#REF!</definedName>
    <definedName name="revenue_per_RTK_1991">[15]Global!#REF!</definedName>
    <definedName name="revenue_per_RTK_1992">[15]Global!#REF!</definedName>
    <definedName name="revenue_per_RTK_1993">[15]Global!#REF!</definedName>
    <definedName name="revenue_per_RTK_1994">[15]Global!#REF!</definedName>
    <definedName name="revenue_per_RTK_1995">[15]Global!#REF!</definedName>
    <definedName name="revenue_per_RTK_1996">[15]Global!#REF!</definedName>
    <definedName name="revenue_per_RTK_1997">[15]Global!#REF!</definedName>
    <definedName name="revenue_per_RTK_1998">[15]Global!#REF!</definedName>
    <definedName name="revenue_per_RTK_1999">[15]Global!#REF!</definedName>
    <definedName name="revenue_per_RTK_2000">[15]Global!#REF!</definedName>
    <definedName name="revenue_per_RTK_2001">[15]Global!#REF!</definedName>
    <definedName name="revenue_per_RTK_2002">[15]Global!#REF!</definedName>
    <definedName name="revenue_per_RTK_2003">[15]Global!#REF!</definedName>
    <definedName name="revenue_per_RTK_2004">[15]Global!#REF!</definedName>
    <definedName name="revenue_per_RTK_2005">[15]Global!#REF!</definedName>
    <definedName name="revenue_per_RTK_2006">[15]Global!#REF!</definedName>
    <definedName name="revenue_per_RTK_2007">[15]Global!#REF!</definedName>
    <definedName name="revenue_per_RTK_2008">[15]Global!#REF!</definedName>
    <definedName name="revenue_per_RTK_2009">[15]Global!#REF!</definedName>
    <definedName name="revenue_per_RTK_2010">[15]Global!#REF!</definedName>
    <definedName name="revenue_per_RTK_comm">[15]Global!#REF!</definedName>
    <definedName name="revenue_per_RTM_1985">[15]Global!#REF!</definedName>
    <definedName name="revenue_per_RTM_1986">[15]Global!#REF!</definedName>
    <definedName name="revenue_per_RTM_1987">[15]Global!#REF!</definedName>
    <definedName name="revenue_per_RTM_1988">[15]Global!#REF!</definedName>
    <definedName name="revenue_per_RTM_1989">[15]Global!#REF!</definedName>
    <definedName name="revenue_per_RTM_1990">[15]Global!#REF!</definedName>
    <definedName name="revenue_per_RTM_1991">[15]Global!#REF!</definedName>
    <definedName name="revenue_per_RTM_1992">[15]Global!#REF!</definedName>
    <definedName name="revenue_per_RTM_1993">[15]Global!#REF!</definedName>
    <definedName name="revenue_per_RTM_1994">[15]Global!#REF!</definedName>
    <definedName name="revenue_per_RTM_1995">[15]Global!#REF!</definedName>
    <definedName name="revenue_per_RTM_1996">[15]Global!#REF!</definedName>
    <definedName name="revenue_per_RTM_1997">[15]Global!#REF!</definedName>
    <definedName name="revenue_per_RTM_1998">[15]Global!#REF!</definedName>
    <definedName name="revenue_per_RTM_1999">[15]Global!#REF!</definedName>
    <definedName name="revenue_per_RTM_2000">[15]Global!#REF!</definedName>
    <definedName name="revenue_per_RTM_2001">[15]Global!#REF!</definedName>
    <definedName name="revenue_per_RTM_2002">[15]Global!#REF!</definedName>
    <definedName name="revenue_per_RTM_2003">[15]Global!#REF!</definedName>
    <definedName name="revenue_per_RTM_2004">[15]Global!#REF!</definedName>
    <definedName name="revenue_per_RTM_2005">[15]Global!#REF!</definedName>
    <definedName name="revenue_per_RTM_2006">[15]Global!#REF!</definedName>
    <definedName name="revenue_per_RTM_2007">[15]Global!#REF!</definedName>
    <definedName name="revenue_per_RTM_2008">[15]Global!#REF!</definedName>
    <definedName name="revenue_per_RTM_2009">[15]Global!#REF!</definedName>
    <definedName name="revenue_per_RTM_2010">[15]Global!#REF!</definedName>
    <definedName name="revenue_per_RTM_comm">[15]Global!#REF!</definedName>
    <definedName name="Revenues">[10]Sheet1!$A$4:$IV$4</definedName>
    <definedName name="rf">'[3]DCF old'!$C$22</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'[3]DCF old'!#REF!</definedName>
    <definedName name="rng_FA">'[3]DCF old'!#REF!</definedName>
    <definedName name="rng_KV">'[3]DCF old'!#REF!</definedName>
    <definedName name="rng_otherkeyval">'[3]DCF old'!#REF!</definedName>
    <definedName name="rng_qdata">'[3]DCF old'!#REF!</definedName>
    <definedName name="rng_SA">'[3]DCF old'!#REF!</definedName>
    <definedName name="rng_sa_beta">'[3]DCF old'!#REF!</definedName>
    <definedName name="rng_sa_noplat">'[3]DCF old'!#REF!</definedName>
    <definedName name="rng_sa_noplat_p2">'[3]DCF old'!#REF!</definedName>
    <definedName name="rng_sa_noplat_p3">'[3]DCF old'!#REF!</definedName>
    <definedName name="rng_sa_rf">'[3]DCF old'!#REF!</definedName>
    <definedName name="rng_sa_riskprem">'[3]DCF old'!#REF!</definedName>
    <definedName name="rng_sa_solid">'[3]DCF old'!#REF!</definedName>
    <definedName name="rng_sa_wacc">'[3]DCF old'!#REF!</definedName>
    <definedName name="rng_stock">'[3]DCF old'!#REF!</definedName>
    <definedName name="roc_margin">'[3]DCF old'!#REF!</definedName>
    <definedName name="roce">'[3]DCF old'!#REF!</definedName>
    <definedName name="roce_00">#REF!</definedName>
    <definedName name="roce_01">#REF!</definedName>
    <definedName name="roce_02">#REF!</definedName>
    <definedName name="roce_03">[1]CASINO2!$W$608</definedName>
    <definedName name="roce_99">#REF!</definedName>
    <definedName name="roe">'[3]DCF old'!#REF!</definedName>
    <definedName name="roe_00">#REF!</definedName>
    <definedName name="roe_01">#REF!</definedName>
    <definedName name="roe_02">#REF!</definedName>
    <definedName name="roe_03">[1]CASINO2!$W$630</definedName>
    <definedName name="roe_99">#REF!</definedName>
    <definedName name="ROIC">'[8]Invested capital_VDF'!$C$107:$AZ$107</definedName>
    <definedName name="ROIC_DCF">[8]DCF_VDF!$C$44:$BZ$44</definedName>
    <definedName name="roic_ex_gw">'[3]DCF old'!#REF!</definedName>
    <definedName name="roic_imp">'[3]DCF old'!#REF!</definedName>
    <definedName name="roic_incl_gw">'[3]DCF old'!#REF!</definedName>
    <definedName name="roic_new">'[3]DCF old'!#REF!</definedName>
    <definedName name="ROIC_WACC">'[8]Summary Page_VDF'!$C$46:$AZ$46</definedName>
    <definedName name="ROIC2">#REF!</definedName>
    <definedName name="Romania___MobilRom">"Orange_RomaniaSubs"</definedName>
    <definedName name="RORIC__3_yr_rolling">[8]DCF_VDF!$C$92:$BZ$92</definedName>
    <definedName name="rotc">'[3]DCF old'!#REF!</definedName>
    <definedName name="RoW">#REF!</definedName>
    <definedName name="RoW_w">#REF!</definedName>
    <definedName name="rowno">#REF!</definedName>
    <definedName name="rta">[4]Börskurser!#REF!</definedName>
    <definedName name="s_ce00">#REF!</definedName>
    <definedName name="s_ce01">#REF!</definedName>
    <definedName name="s_ce02">#REF!</definedName>
    <definedName name="s_ce03">[1]CASINO2!$W$607</definedName>
    <definedName name="s_ce99">#REF!</definedName>
    <definedName name="S_T_obligations_under_cap_leases">'[8]Invested capital_VDF'!$C$55:$AU$55</definedName>
    <definedName name="sa">#REF!</definedName>
    <definedName name="sa_beta1">'[3]DCF old'!#REF!</definedName>
    <definedName name="sa_beta2">'[3]DCF old'!#REF!</definedName>
    <definedName name="sa_beta3">'[3]DCF old'!#REF!</definedName>
    <definedName name="sa_beta4">'[3]DCF old'!#REF!</definedName>
    <definedName name="sa_beta5">'[3]DCF old'!#REF!</definedName>
    <definedName name="sa_beta6">'[3]DCF old'!#REF!</definedName>
    <definedName name="sa_beta7">'[3]DCF old'!#REF!</definedName>
    <definedName name="sa_betadiff">'[3]DCF old'!#REF!</definedName>
    <definedName name="sa_clear">'[3]DCF old'!#REF!,'[3]DCF old'!#REF!,'[3]DCF old'!#REF!,'[3]DCF old'!#REF!,'[3]DCF old'!#REF!,'[3]DCF old'!#REF!,'[3]DCF old'!#REF!,'[3]DCF old'!#REF!</definedName>
    <definedName name="sa_eq_ratio_mv">'[3]DCF old'!$C$50</definedName>
    <definedName name="sa_fcf">'[3]DCF old'!$I$22:$W$22</definedName>
    <definedName name="sa_noplat_p2_1">'[3]DCF old'!#REF!</definedName>
    <definedName name="sa_noplat_p2_2">'[3]DCF old'!#REF!</definedName>
    <definedName name="sa_noplat_p2_3">'[3]DCF old'!#REF!</definedName>
    <definedName name="sa_noplat_p2_4">'[3]DCF old'!#REF!</definedName>
    <definedName name="sa_noplat_p2_5">'[3]DCF old'!#REF!</definedName>
    <definedName name="sa_noplat_p3_1">'[3]DCF old'!#REF!</definedName>
    <definedName name="sa_noplat_p3_2">'[3]DCF old'!#REF!</definedName>
    <definedName name="sa_noplat_p3_3">'[3]DCF old'!#REF!</definedName>
    <definedName name="sa_noplat_p3_4">'[3]DCF old'!#REF!</definedName>
    <definedName name="sa_noplat_p3_5">'[3]DCF old'!#REF!</definedName>
    <definedName name="sa_noplat1">'[3]DCF old'!#REF!</definedName>
    <definedName name="sa_noplat2">'[3]DCF old'!#REF!</definedName>
    <definedName name="sa_noplat3">'[3]DCF old'!#REF!</definedName>
    <definedName name="sa_noplat4">'[3]DCF old'!#REF!</definedName>
    <definedName name="sa_noplat5">'[3]DCF old'!#REF!</definedName>
    <definedName name="sa_noplat6">'[3]DCF old'!#REF!</definedName>
    <definedName name="sa_noplat7">'[3]DCF old'!#REF!</definedName>
    <definedName name="sa_noplatdiff">'[3]DCF old'!#REF!</definedName>
    <definedName name="sa_noplatdiff2">'[3]DCF old'!#REF!</definedName>
    <definedName name="sa_rf1">'[3]DCF old'!#REF!</definedName>
    <definedName name="sa_rf2">'[3]DCF old'!#REF!</definedName>
    <definedName name="sa_rf3">'[3]DCF old'!#REF!</definedName>
    <definedName name="sa_rf4">'[3]DCF old'!#REF!</definedName>
    <definedName name="sa_rf5">'[3]DCF old'!#REF!</definedName>
    <definedName name="sa_rf6">'[3]DCF old'!#REF!</definedName>
    <definedName name="sa_rf7">'[3]DCF old'!#REF!</definedName>
    <definedName name="sa_rfdiff">'[3]DCF old'!#REF!</definedName>
    <definedName name="sa_riskprem1">'[3]DCF old'!#REF!</definedName>
    <definedName name="sa_riskprem2">'[3]DCF old'!#REF!</definedName>
    <definedName name="sa_riskprem3">'[3]DCF old'!#REF!</definedName>
    <definedName name="sa_riskprem4">'[3]DCF old'!#REF!</definedName>
    <definedName name="sa_riskprem5">'[3]DCF old'!#REF!</definedName>
    <definedName name="sa_riskprem6">'[3]DCF old'!#REF!</definedName>
    <definedName name="sa_riskprem7">'[3]DCF old'!#REF!</definedName>
    <definedName name="sa_riskpremdiff">'[3]DCF old'!#REF!</definedName>
    <definedName name="sa_roic_value_p2">'[3]DCF old'!#REF!</definedName>
    <definedName name="sa_roic_value_p3">'[3]DCF old'!#REF!</definedName>
    <definedName name="sa_roic1">'[3]DCF old'!#REF!</definedName>
    <definedName name="sa_roic2">'[3]DCF old'!#REF!</definedName>
    <definedName name="sa_roic3">'[3]DCF old'!#REF!</definedName>
    <definedName name="sa_roic4">'[3]DCF old'!#REF!</definedName>
    <definedName name="sa_roic5">'[3]DCF old'!#REF!</definedName>
    <definedName name="sa_roicdiff">'[3]DCF old'!#REF!</definedName>
    <definedName name="sa_solid1">'[3]DCF old'!#REF!</definedName>
    <definedName name="sa_solid2">'[3]DCF old'!#REF!</definedName>
    <definedName name="sa_solid3">'[3]DCF old'!#REF!</definedName>
    <definedName name="sa_solid4">'[3]DCF old'!#REF!</definedName>
    <definedName name="sa_solid5">'[3]DCF old'!#REF!</definedName>
    <definedName name="sa_solid6">'[3]DCF old'!#REF!</definedName>
    <definedName name="sa_solid7">'[3]DCF old'!#REF!</definedName>
    <definedName name="sa_soliddiff">'[3]DCF old'!#REF!</definedName>
    <definedName name="sa_wacc">'[3]DCF old'!$C$51</definedName>
    <definedName name="sa_wacc1">'[3]DCF old'!#REF!</definedName>
    <definedName name="sa_wacc2">'[3]DCF old'!#REF!</definedName>
    <definedName name="sa_wacc3">'[3]DCF old'!#REF!</definedName>
    <definedName name="sa_wacc4">'[3]DCF old'!#REF!</definedName>
    <definedName name="sa_wacc5">'[3]DCF old'!#REF!</definedName>
    <definedName name="sa_wacc6">'[3]DCF old'!#REF!</definedName>
    <definedName name="sa_wacc7">'[3]DCF old'!#REF!</definedName>
    <definedName name="sa_waccdiff">'[3]DCF old'!#REF!</definedName>
    <definedName name="sale_g">'[3]DCF old'!#REF!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#REF!</definedName>
    <definedName name="sencount" hidden="1">2</definedName>
    <definedName name="SGA">[8]NOPAT_VDF!$C$12:$AE$12</definedName>
    <definedName name="SGA_fore">[8]Forecasts_VDF!$E$10:$X$10</definedName>
    <definedName name="SGA_growth">[8]NOPAT_VDF!#REF!</definedName>
    <definedName name="SGA_growth_avg">[8]Forecasts_VDF!$B$141</definedName>
    <definedName name="SGA_growth_fore">[8]Forecasts_VDF!$H$53:$K$53</definedName>
    <definedName name="SGA_margin">[8]NOPAT_VDF!$C$114:$AU$114</definedName>
    <definedName name="SGA_margin_fore">[8]Forecasts_VDF!#REF!</definedName>
    <definedName name="share_info">#REF!</definedName>
    <definedName name="Shareholder_value">[8]DCF_VDF!$C$36:$AZ$36</definedName>
    <definedName name="Shareholder_Value_EVA">[8]DCF_VDF!$C$61:$BZ$61</definedName>
    <definedName name="Shareholders_equity">'[8]Invested capital_VDF'!$C$78:$AE$78</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'[8]Invested capital_VDF'!#REF!</definedName>
    <definedName name="Sheet" localSheetId="18" hidden="1">{"Valuation",#N/A,TRUE,"Valuation Summary";"Financial Statements",#N/A,TRUE,"Results";"Results",#N/A,TRUE,"Results";"Ratios",#N/A,TRUE,"Results";"P2 Summary",#N/A,TRUE,"Results";"Historical data",#N/A,TRUE,"Historical Data";"P1 Inputs",#N/A,TRUE,"Forecast Drivers";"P2 Inputs",#N/A,TRUE,"Forecast Drivers"}</definedName>
    <definedName name="Sheet" localSheetId="8"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OFFSET(ChartStartpoint,ChartarrayStartpoint,0,ChartarraySize,1)</definedName>
    <definedName name="Short_term_debt">#REF!</definedName>
    <definedName name="Shre">'[30]Balance Sheet'!$N$9</definedName>
    <definedName name="SHRFULL">#REF!</definedName>
    <definedName name="sizes">FALSE</definedName>
    <definedName name="solveproblemwacc">'[3]DCF old'!$C$48</definedName>
    <definedName name="sorteringtest">#REF!</definedName>
    <definedName name="South_America">#REF!</definedName>
    <definedName name="South_America_w">#REF!</definedName>
    <definedName name="spcurrency">#REF!</definedName>
    <definedName name="splityear">'[3]DCF old'!$E$9</definedName>
    <definedName name="Spread_on_debt">'[8]Income Statement_VDF'!$D$49:$S$49</definedName>
    <definedName name="SPSet">"current"</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#REF!</definedName>
    <definedName name="startday">#REF!</definedName>
    <definedName name="startmonth">#REF!</definedName>
    <definedName name="StartPosition">#REF!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#REF!</definedName>
    <definedName name="subdebt">#REF!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'[3]DCF old'!#REF!</definedName>
    <definedName name="SVASolver">#REF!</definedName>
    <definedName name="Sweden">#REF!</definedName>
    <definedName name="Sweden_w">#REF!</definedName>
    <definedName name="syss_kap">'[3]DCF old'!#REF!</definedName>
    <definedName name="t">#REF!</definedName>
    <definedName name="Tabell_A_USD">'[11]A table'!#REF!</definedName>
    <definedName name="Tabell_C_Eng">'[11]A table'!#REF!</definedName>
    <definedName name="table1">#REF!</definedName>
    <definedName name="tablea">#REF!</definedName>
    <definedName name="tablec">#REF!</definedName>
    <definedName name="Tangible_Assets">#REF!</definedName>
    <definedName name="Target_debt_to_capital">[8]Forecasts_VDF!$E$72:$L$72</definedName>
    <definedName name="Target_Price">#REF!</definedName>
    <definedName name="tas_00">#REF!</definedName>
    <definedName name="tas_01">#REF!</definedName>
    <definedName name="tas_02">#REF!</definedName>
    <definedName name="tas_99">#REF!</definedName>
    <definedName name="tas_av00">#REF!</definedName>
    <definedName name="tas_av01">#REF!</definedName>
    <definedName name="tas_av02">#REF!</definedName>
    <definedName name="tas_av99">#REF!</definedName>
    <definedName name="tas_s00">#REF!</definedName>
    <definedName name="tas_s01">#REF!</definedName>
    <definedName name="tas_s02">#REF!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[8]WACC_VDF!#REF!</definedName>
    <definedName name="Tax_Shield_Tax_Rate">[8]NOPAT_VDF!$A$33</definedName>
    <definedName name="Taxes_deferred">#REF!</definedName>
    <definedName name="Taxes_paid">#REF!</definedName>
    <definedName name="taxrate">'[3]DCF old'!$C$36</definedName>
    <definedName name="temp" localSheetId="18" hidden="1">{"Full annual",#N/A,FALSE,"Master"}</definedName>
    <definedName name="temp" localSheetId="8" hidden="1">{"Full annual",#N/A,FALSE,"Master"}</definedName>
    <definedName name="temp" hidden="1">{"Full annual",#N/A,FALSE,"Master"}</definedName>
    <definedName name="temp2" localSheetId="18" hidden="1">{"Full annual",#N/A,FALSE,"Master";"P and L halfyearly",#N/A,FALSE,"Master";"Underlying halfyearly",#N/A,FALSE,"Master"}</definedName>
    <definedName name="temp2" localSheetId="8" hidden="1">{"Full annual",#N/A,FALSE,"Master";"P and L halfyearly",#N/A,FALSE,"Master";"Underlying halfyearly",#N/A,FALSE,"Master"}</definedName>
    <definedName name="temp2" hidden="1">{"Full annual",#N/A,FALSE,"Master";"P and L halfyearly",#N/A,FALSE,"Master";"Underlying halfyearly",#N/A,FALSE,"Master"}</definedName>
    <definedName name="temp3" localSheetId="18" hidden="1">{"P and L halfyearly",#N/A,FALSE,"Master"}</definedName>
    <definedName name="temp3" localSheetId="8" hidden="1">{"P and L halfyearly",#N/A,FALSE,"Master"}</definedName>
    <definedName name="temp3" hidden="1">{"P and L halfyearly",#N/A,FALSE,"Master"}</definedName>
    <definedName name="temp4" localSheetId="18" hidden="1">{"Underlying halfyearly",#N/A,FALSE,"Master"}</definedName>
    <definedName name="temp4" localSheetId="8" hidden="1">{"Underlying halfyearly",#N/A,FALSE,"Master"}</definedName>
    <definedName name="temp4" hidden="1">{"Underlying halfyearly",#N/A,FALSE,"Master"}</definedName>
    <definedName name="TEST">#REF!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#REF!</definedName>
    <definedName name="tot">'[3]DCF old'!$C$54:$C$61</definedName>
    <definedName name="tot_airline_revenue_1985">[15]Global!#REF!</definedName>
    <definedName name="tot_airline_revenue_1986">[15]Global!#REF!</definedName>
    <definedName name="tot_airline_revenue_1987">[15]Global!#REF!</definedName>
    <definedName name="tot_airline_revenue_1988">[15]Global!#REF!</definedName>
    <definedName name="tot_airline_revenue_1989">[15]Global!#REF!</definedName>
    <definedName name="tot_airline_revenue_1990">[15]Global!#REF!</definedName>
    <definedName name="tot_airline_revenue_1991">[15]Global!#REF!</definedName>
    <definedName name="tot_airline_revenue_1992">[15]Global!#REF!</definedName>
    <definedName name="tot_airline_revenue_1993">[15]Global!#REF!</definedName>
    <definedName name="tot_airline_revenue_1994">[15]Global!#REF!</definedName>
    <definedName name="tot_airline_revenue_1995">[15]Global!#REF!</definedName>
    <definedName name="tot_airline_revenue_1996">[15]Global!#REF!</definedName>
    <definedName name="tot_airline_revenue_1997">[15]Global!#REF!</definedName>
    <definedName name="tot_airline_revenue_1998">[15]Global!#REF!</definedName>
    <definedName name="tot_airline_revenue_1999">[15]Global!#REF!</definedName>
    <definedName name="tot_airline_revenue_2000">[15]Global!#REF!</definedName>
    <definedName name="tot_airline_revenue_2001">[15]Global!#REF!</definedName>
    <definedName name="tot_airline_revenue_2002">[15]Global!#REF!</definedName>
    <definedName name="tot_airline_revenue_2003">[15]Global!#REF!</definedName>
    <definedName name="tot_airline_revenue_2004">[15]Global!#REF!</definedName>
    <definedName name="tot_airline_revenue_2005">[15]Global!#REF!</definedName>
    <definedName name="tot_airline_revenue_2006">[15]Global!#REF!</definedName>
    <definedName name="tot_airline_revenue_2007">[15]Global!#REF!</definedName>
    <definedName name="tot_airline_revenue_2008">[15]Global!#REF!</definedName>
    <definedName name="tot_airline_revenue_2009">[15]Global!#REF!</definedName>
    <definedName name="tot_airline_revenue_2010">[15]Global!#REF!</definedName>
    <definedName name="tot_airline_revenue_comm">[15]Global!#REF!</definedName>
    <definedName name="tot_as">'[3]DCF old'!#REF!</definedName>
    <definedName name="tot_bal">'[3]DCF old'!#REF!</definedName>
    <definedName name="tot_d">'[3]DCF old'!#REF!</definedName>
    <definedName name="tot_div">'[3]DCF old'!#REF!</definedName>
    <definedName name="total_airline_capacity_ATM_1985">[15]Global!#REF!</definedName>
    <definedName name="total_airline_capacity_ATM_1986">[15]Global!#REF!</definedName>
    <definedName name="total_airline_capacity_ATM_1987">[15]Global!#REF!</definedName>
    <definedName name="total_airline_capacity_ATM_1988">[15]Global!#REF!</definedName>
    <definedName name="total_airline_capacity_ATM_1989">[15]Global!#REF!</definedName>
    <definedName name="total_airline_capacity_ATM_1990">[15]Global!#REF!</definedName>
    <definedName name="total_airline_capacity_ATM_1991">[15]Global!#REF!</definedName>
    <definedName name="total_airline_capacity_ATM_1992">[15]Global!#REF!</definedName>
    <definedName name="total_airline_capacity_ATM_1993">[15]Global!#REF!</definedName>
    <definedName name="total_airline_capacity_ATM_1994">[15]Global!#REF!</definedName>
    <definedName name="total_airline_capacity_ATM_1995">[15]Global!#REF!</definedName>
    <definedName name="total_airline_capacity_ATM_1996">[15]Global!#REF!</definedName>
    <definedName name="total_airline_capacity_ATM_1997">[15]Global!#REF!</definedName>
    <definedName name="total_airline_capacity_ATM_1998">[15]Global!#REF!</definedName>
    <definedName name="total_airline_capacity_ATM_1999">[15]Global!#REF!</definedName>
    <definedName name="total_airline_capacity_ATM_2000">[15]Global!#REF!</definedName>
    <definedName name="total_airline_capacity_ATM_2001">[15]Global!#REF!</definedName>
    <definedName name="total_airline_capacity_ATM_2002">[15]Global!#REF!</definedName>
    <definedName name="total_airline_capacity_ATM_2003">[15]Global!#REF!</definedName>
    <definedName name="total_airline_capacity_ATM_2004">[15]Global!#REF!</definedName>
    <definedName name="total_airline_capacity_ATM_2005">[15]Global!#REF!</definedName>
    <definedName name="total_airline_capacity_ATM_2006">[15]Global!#REF!</definedName>
    <definedName name="total_airline_capacity_ATM_2007">[15]Global!#REF!</definedName>
    <definedName name="total_airline_capacity_ATM_2008">[15]Global!#REF!</definedName>
    <definedName name="total_airline_capacity_ATM_2009">[15]Global!#REF!</definedName>
    <definedName name="total_airline_capacity_ATM_2010">[15]Global!#REF!</definedName>
    <definedName name="total_airline_capacity_ATM_comm">[15]Global!#REF!</definedName>
    <definedName name="total_airline_capacity_RPK_1985">[15]Global!#REF!</definedName>
    <definedName name="total_airline_capacity_RPK_1986">[15]Global!#REF!</definedName>
    <definedName name="total_airline_capacity_RPK_1987">[15]Global!#REF!</definedName>
    <definedName name="total_airline_capacity_RPK_1988">[15]Global!#REF!</definedName>
    <definedName name="total_airline_capacity_RPK_1989">[15]Global!#REF!</definedName>
    <definedName name="total_airline_capacity_RPK_1990">[15]Global!#REF!</definedName>
    <definedName name="total_airline_capacity_RPK_1991">[15]Global!#REF!</definedName>
    <definedName name="total_airline_capacity_RPK_1992">[15]Global!#REF!</definedName>
    <definedName name="total_airline_capacity_RPK_1993">[15]Global!#REF!</definedName>
    <definedName name="total_airline_capacity_RPK_1994">[15]Global!#REF!</definedName>
    <definedName name="total_airline_capacity_RPK_1995">[15]Global!#REF!</definedName>
    <definedName name="total_airline_capacity_RPK_1996">[15]Global!#REF!</definedName>
    <definedName name="total_airline_capacity_RPK_1997">[15]Global!#REF!</definedName>
    <definedName name="total_airline_capacity_RPK_1998">[15]Global!#REF!</definedName>
    <definedName name="total_airline_capacity_RPK_1999">[15]Global!#REF!</definedName>
    <definedName name="total_airline_capacity_RPK_2000">[15]Global!#REF!</definedName>
    <definedName name="total_airline_capacity_RPK_2001">[15]Global!#REF!</definedName>
    <definedName name="total_airline_capacity_RPK_2002">[15]Global!#REF!</definedName>
    <definedName name="total_airline_capacity_RPK_2003">[15]Global!#REF!</definedName>
    <definedName name="total_airline_capacity_RPK_2004">[15]Global!#REF!</definedName>
    <definedName name="total_airline_capacity_RPK_2005">[15]Global!#REF!</definedName>
    <definedName name="total_airline_capacity_RPK_2006">[15]Global!#REF!</definedName>
    <definedName name="total_airline_capacity_RPK_2007">[15]Global!#REF!</definedName>
    <definedName name="total_airline_capacity_RPK_2008">[15]Global!#REF!</definedName>
    <definedName name="total_airline_capacity_RPK_2009">[15]Global!#REF!</definedName>
    <definedName name="total_airline_capacity_RPK_2010">[15]Global!#REF!</definedName>
    <definedName name="total_airline_capacity_RPK_comm">[15]Global!#REF!</definedName>
    <definedName name="total_airline_load_factor_1985">[15]Global!#REF!</definedName>
    <definedName name="total_airline_load_factor_1986">[15]Global!#REF!</definedName>
    <definedName name="total_airline_load_factor_1987">[15]Global!#REF!</definedName>
    <definedName name="total_airline_load_factor_1988">[15]Global!#REF!</definedName>
    <definedName name="total_airline_load_factor_1989">[15]Global!#REF!</definedName>
    <definedName name="total_airline_load_factor_1990">[15]Global!#REF!</definedName>
    <definedName name="total_airline_load_factor_1991">[15]Global!#REF!</definedName>
    <definedName name="total_airline_load_factor_1992">[15]Global!#REF!</definedName>
    <definedName name="total_airline_load_factor_1993">[15]Global!#REF!</definedName>
    <definedName name="total_airline_load_factor_1994">[15]Global!#REF!</definedName>
    <definedName name="total_airline_load_factor_1995">[15]Global!#REF!</definedName>
    <definedName name="total_airline_load_factor_1996">[15]Global!#REF!</definedName>
    <definedName name="total_airline_load_factor_1997">[15]Global!#REF!</definedName>
    <definedName name="total_airline_load_factor_1998">[15]Global!#REF!</definedName>
    <definedName name="total_airline_load_factor_1999">[15]Global!#REF!</definedName>
    <definedName name="total_airline_load_factor_2000">[15]Global!#REF!</definedName>
    <definedName name="total_airline_load_factor_2001">[15]Global!#REF!</definedName>
    <definedName name="total_airline_load_factor_2002">[15]Global!#REF!</definedName>
    <definedName name="total_airline_load_factor_2003">[15]Global!#REF!</definedName>
    <definedName name="total_airline_load_factor_2004">[15]Global!#REF!</definedName>
    <definedName name="total_airline_load_factor_2005">[15]Global!#REF!</definedName>
    <definedName name="total_airline_load_factor_2006">[15]Global!#REF!</definedName>
    <definedName name="total_airline_load_factor_2007">[15]Global!#REF!</definedName>
    <definedName name="total_airline_load_factor_2008">[15]Global!#REF!</definedName>
    <definedName name="total_airline_load_factor_2009">[15]Global!#REF!</definedName>
    <definedName name="total_airline_load_factor_2010">[15]Global!#REF!</definedName>
    <definedName name="total_airline_load_factor_comm">[15]Global!#REF!</definedName>
    <definedName name="total_airline_traffic_RPK_1985">[15]Global!#REF!</definedName>
    <definedName name="total_airline_traffic_RPK_1986">[15]Global!#REF!</definedName>
    <definedName name="total_airline_traffic_RPK_1987">[15]Global!#REF!</definedName>
    <definedName name="total_airline_traffic_RPK_1988">[15]Global!#REF!</definedName>
    <definedName name="total_airline_traffic_RPK_1989">[15]Global!#REF!</definedName>
    <definedName name="total_airline_traffic_RPK_1990">[15]Global!#REF!</definedName>
    <definedName name="total_airline_traffic_RPK_1991">[15]Global!#REF!</definedName>
    <definedName name="total_airline_traffic_RPK_1992">[15]Global!#REF!</definedName>
    <definedName name="total_airline_traffic_RPK_1993">[15]Global!#REF!</definedName>
    <definedName name="total_airline_traffic_RPK_1994">[15]Global!#REF!</definedName>
    <definedName name="total_airline_traffic_RPK_1995">[15]Global!#REF!</definedName>
    <definedName name="total_airline_traffic_RPK_1996">[15]Global!#REF!</definedName>
    <definedName name="total_airline_traffic_RPK_1997">[15]Global!#REF!</definedName>
    <definedName name="total_airline_traffic_RPK_1998">[15]Global!#REF!</definedName>
    <definedName name="total_airline_traffic_RPK_1999">[15]Global!#REF!</definedName>
    <definedName name="total_airline_traffic_RPK_2000">[15]Global!#REF!</definedName>
    <definedName name="total_airline_traffic_RPK_2001">[15]Global!#REF!</definedName>
    <definedName name="total_airline_traffic_RPK_2002">[15]Global!#REF!</definedName>
    <definedName name="total_airline_traffic_RPK_2003">[15]Global!#REF!</definedName>
    <definedName name="total_airline_traffic_RPK_2004">[15]Global!#REF!</definedName>
    <definedName name="total_airline_traffic_RPK_2005">[15]Global!#REF!</definedName>
    <definedName name="total_airline_traffic_RPK_2006">[15]Global!#REF!</definedName>
    <definedName name="total_airline_traffic_RPK_2007">[15]Global!#REF!</definedName>
    <definedName name="total_airline_traffic_RPK_2008">[15]Global!#REF!</definedName>
    <definedName name="total_airline_traffic_RPK_2009">[15]Global!#REF!</definedName>
    <definedName name="total_airline_traffic_RPK_2010">[15]Global!#REF!</definedName>
    <definedName name="total_airline_traffic_RPK_comm">[15]Global!#REF!</definedName>
    <definedName name="total_airline_traffic_RTM_1985">[15]Global!#REF!</definedName>
    <definedName name="total_airline_traffic_RTM_1986">[15]Global!#REF!</definedName>
    <definedName name="total_airline_traffic_RTM_1987">[15]Global!#REF!</definedName>
    <definedName name="total_airline_traffic_RTM_1988">[15]Global!#REF!</definedName>
    <definedName name="total_airline_traffic_RTM_1989">[15]Global!#REF!</definedName>
    <definedName name="total_airline_traffic_RTM_1990">[15]Global!#REF!</definedName>
    <definedName name="total_airline_traffic_RTM_1991">[15]Global!#REF!</definedName>
    <definedName name="total_airline_traffic_RTM_1992">[15]Global!#REF!</definedName>
    <definedName name="total_airline_traffic_RTM_1993">[15]Global!#REF!</definedName>
    <definedName name="total_airline_traffic_RTM_1994">[15]Global!#REF!</definedName>
    <definedName name="total_airline_traffic_RTM_1995">[15]Global!#REF!</definedName>
    <definedName name="total_airline_traffic_RTM_1996">[15]Global!#REF!</definedName>
    <definedName name="total_airline_traffic_RTM_1997">[15]Global!#REF!</definedName>
    <definedName name="total_airline_traffic_RTM_1998">[15]Global!#REF!</definedName>
    <definedName name="total_airline_traffic_RTM_1999">[15]Global!#REF!</definedName>
    <definedName name="total_airline_traffic_RTM_2000">[15]Global!#REF!</definedName>
    <definedName name="total_airline_traffic_RTM_2001">[15]Global!#REF!</definedName>
    <definedName name="total_airline_traffic_RTM_2002">[15]Global!#REF!</definedName>
    <definedName name="total_airline_traffic_RTM_2003">[15]Global!#REF!</definedName>
    <definedName name="total_airline_traffic_RTM_2004">[15]Global!#REF!</definedName>
    <definedName name="total_airline_traffic_RTM_2005">[15]Global!#REF!</definedName>
    <definedName name="total_airline_traffic_RTM_2006">[15]Global!#REF!</definedName>
    <definedName name="total_airline_traffic_RTM_2007">[15]Global!#REF!</definedName>
    <definedName name="total_airline_traffic_RTM_2008">[15]Global!#REF!</definedName>
    <definedName name="total_airline_traffic_RTM_2009">[15]Global!#REF!</definedName>
    <definedName name="total_airline_traffic_RTM_2010">[15]Global!#REF!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[15]Global!#REF!</definedName>
    <definedName name="total_cargo_load_factor_1986">[15]Global!#REF!</definedName>
    <definedName name="total_cargo_load_factor_1987">[15]Global!#REF!</definedName>
    <definedName name="total_cargo_load_factor_1988">[15]Global!#REF!</definedName>
    <definedName name="total_cargo_load_factor_1989">[15]Global!#REF!</definedName>
    <definedName name="total_cargo_load_factor_1990">[15]Global!#REF!</definedName>
    <definedName name="total_cargo_load_factor_1991">[15]Global!#REF!</definedName>
    <definedName name="total_cargo_load_factor_1992">[15]Global!#REF!</definedName>
    <definedName name="total_cargo_load_factor_1993">[15]Global!#REF!</definedName>
    <definedName name="total_cargo_load_factor_1994">[15]Global!#REF!</definedName>
    <definedName name="total_cargo_load_factor_1995">[15]Global!#REF!</definedName>
    <definedName name="total_cargo_load_factor_1996">[15]Global!#REF!</definedName>
    <definedName name="total_cargo_load_factor_1997">[15]Global!#REF!</definedName>
    <definedName name="total_cargo_load_factor_1998">[15]Global!#REF!</definedName>
    <definedName name="total_cargo_load_factor_1999">[15]Global!#REF!</definedName>
    <definedName name="total_cargo_load_factor_2000">[15]Global!#REF!</definedName>
    <definedName name="total_cargo_load_factor_2001">[15]Global!#REF!</definedName>
    <definedName name="total_cargo_load_factor_2002">[15]Global!#REF!</definedName>
    <definedName name="total_cargo_load_factor_2003">[15]Global!#REF!</definedName>
    <definedName name="total_cargo_load_factor_2004">[15]Global!#REF!</definedName>
    <definedName name="total_cargo_load_factor_2005">[15]Global!#REF!</definedName>
    <definedName name="total_cargo_load_factor_2006">[15]Global!#REF!</definedName>
    <definedName name="total_cargo_load_factor_2007">[15]Global!#REF!</definedName>
    <definedName name="total_cargo_load_factor_2008">[15]Global!#REF!</definedName>
    <definedName name="total_cargo_load_factor_2009">[15]Global!#REF!</definedName>
    <definedName name="total_cargo_load_factor_2010">[15]Global!#REF!</definedName>
    <definedName name="total_cargo_load_factor_comm">[15]Global!#REF!</definedName>
    <definedName name="total_cargo_traffic_CTK_1985">[15]Global!#REF!</definedName>
    <definedName name="total_cargo_traffic_CTK_1986">[15]Global!#REF!</definedName>
    <definedName name="total_cargo_traffic_CTK_1987">[15]Global!#REF!</definedName>
    <definedName name="total_cargo_traffic_CTK_1988">[15]Global!#REF!</definedName>
    <definedName name="total_cargo_traffic_CTK_1989">[15]Global!#REF!</definedName>
    <definedName name="total_cargo_traffic_CTK_1990">[15]Global!#REF!</definedName>
    <definedName name="total_cargo_traffic_CTK_1991">[15]Global!#REF!</definedName>
    <definedName name="total_cargo_traffic_CTK_1992">[15]Global!#REF!</definedName>
    <definedName name="total_cargo_traffic_CTK_1993">[15]Global!#REF!</definedName>
    <definedName name="total_cargo_traffic_CTK_1994">[15]Global!#REF!</definedName>
    <definedName name="total_cargo_traffic_CTK_1995">[15]Global!#REF!</definedName>
    <definedName name="total_cargo_traffic_CTK_1996">[15]Global!#REF!</definedName>
    <definedName name="total_cargo_traffic_CTK_1997">[15]Global!#REF!</definedName>
    <definedName name="total_cargo_traffic_CTK_1998">[15]Global!#REF!</definedName>
    <definedName name="total_cargo_traffic_CTK_1999">[15]Global!#REF!</definedName>
    <definedName name="total_cargo_traffic_CTK_2000">[15]Global!#REF!</definedName>
    <definedName name="total_cargo_traffic_CTK_2001">[15]Global!#REF!</definedName>
    <definedName name="total_cargo_traffic_CTK_2002">[15]Global!#REF!</definedName>
    <definedName name="total_cargo_traffic_CTK_2003">[15]Global!#REF!</definedName>
    <definedName name="total_cargo_traffic_CTK_2004">[15]Global!#REF!</definedName>
    <definedName name="total_cargo_traffic_CTK_2005">[15]Global!#REF!</definedName>
    <definedName name="total_cargo_traffic_CTK_2006">[15]Global!#REF!</definedName>
    <definedName name="total_cargo_traffic_CTK_2007">[15]Global!#REF!</definedName>
    <definedName name="total_cargo_traffic_CTK_2008">[15]Global!#REF!</definedName>
    <definedName name="total_cargo_traffic_CTK_2009">[15]Global!#REF!</definedName>
    <definedName name="total_cargo_traffic_CTK_2010">[15]Global!#REF!</definedName>
    <definedName name="total_cargo_traffic_CTK_comm">[15]Global!#REF!</definedName>
    <definedName name="total_cargo_traffic_CTM_1985">[15]Global!#REF!</definedName>
    <definedName name="total_cargo_traffic_CTM_1986">[15]Global!#REF!</definedName>
    <definedName name="total_cargo_traffic_CTM_1987">[15]Global!#REF!</definedName>
    <definedName name="total_cargo_traffic_CTM_1988">[15]Global!#REF!</definedName>
    <definedName name="total_cargo_traffic_CTM_1989">[15]Global!#REF!</definedName>
    <definedName name="total_cargo_traffic_CTM_1990">[15]Global!#REF!</definedName>
    <definedName name="total_cargo_traffic_CTM_1991">[15]Global!#REF!</definedName>
    <definedName name="total_cargo_traffic_CTM_1992">[15]Global!#REF!</definedName>
    <definedName name="total_cargo_traffic_CTM_1993">[15]Global!#REF!</definedName>
    <definedName name="total_cargo_traffic_CTM_1994">[15]Global!#REF!</definedName>
    <definedName name="total_cargo_traffic_CTM_1995">[15]Global!#REF!</definedName>
    <definedName name="total_cargo_traffic_CTM_1996">[15]Global!#REF!</definedName>
    <definedName name="total_cargo_traffic_CTM_1997">[15]Global!#REF!</definedName>
    <definedName name="total_cargo_traffic_CTM_1998">[15]Global!#REF!</definedName>
    <definedName name="total_cargo_traffic_CTM_1999">[15]Global!#REF!</definedName>
    <definedName name="total_cargo_traffic_CTM_2000">[15]Global!#REF!</definedName>
    <definedName name="total_cargo_traffic_CTM_2001">[15]Global!#REF!</definedName>
    <definedName name="total_cargo_traffic_CTM_2002">[15]Global!#REF!</definedName>
    <definedName name="total_cargo_traffic_CTM_2003">[15]Global!#REF!</definedName>
    <definedName name="total_cargo_traffic_CTM_2004">[15]Global!#REF!</definedName>
    <definedName name="total_cargo_traffic_CTM_2005">[15]Global!#REF!</definedName>
    <definedName name="total_cargo_traffic_CTM_2006">[15]Global!#REF!</definedName>
    <definedName name="total_cargo_traffic_CTM_2007">[15]Global!#REF!</definedName>
    <definedName name="total_cargo_traffic_CTM_2008">[15]Global!#REF!</definedName>
    <definedName name="total_cargo_traffic_CTM_2009">[15]Global!#REF!</definedName>
    <definedName name="total_cargo_traffic_CTM_2010">[15]Global!#REF!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[8]Forecasts_VDF!#REF!</definedName>
    <definedName name="total_costs_ex_fuel_depr_per_ASK_1985">[15]Global!#REF!</definedName>
    <definedName name="total_costs_ex_fuel_depr_per_ASK_1986">[15]Global!#REF!</definedName>
    <definedName name="total_costs_ex_fuel_depr_per_ASK_1987">[15]Global!#REF!</definedName>
    <definedName name="total_costs_ex_fuel_depr_per_ASK_1988">[15]Global!#REF!</definedName>
    <definedName name="total_costs_ex_fuel_depr_per_ASK_1989">[15]Global!#REF!</definedName>
    <definedName name="total_costs_ex_fuel_depr_per_ASK_1990">[15]Global!#REF!</definedName>
    <definedName name="total_costs_ex_fuel_depr_per_ASK_1991">[15]Global!#REF!</definedName>
    <definedName name="total_costs_ex_fuel_depr_per_ASK_1992">[15]Global!#REF!</definedName>
    <definedName name="total_costs_ex_fuel_depr_per_ASK_1993">[15]Global!#REF!</definedName>
    <definedName name="total_costs_ex_fuel_depr_per_ASK_1994">[15]Global!#REF!</definedName>
    <definedName name="total_costs_ex_fuel_depr_per_ASK_1995">[15]Global!#REF!</definedName>
    <definedName name="total_costs_ex_fuel_depr_per_ASK_1996">[15]Global!#REF!</definedName>
    <definedName name="total_costs_ex_fuel_depr_per_ASK_1997">[15]Global!#REF!</definedName>
    <definedName name="total_costs_ex_fuel_depr_per_ASK_1998">[15]Global!#REF!</definedName>
    <definedName name="total_costs_ex_fuel_depr_per_ASK_1999">[15]Global!#REF!</definedName>
    <definedName name="total_costs_ex_fuel_depr_per_ASK_2000">[15]Global!#REF!</definedName>
    <definedName name="total_costs_ex_fuel_depr_per_ASK_2001">[15]Global!#REF!</definedName>
    <definedName name="total_costs_ex_fuel_depr_per_ASK_2002">[15]Global!#REF!</definedName>
    <definedName name="total_costs_ex_fuel_depr_per_ASK_2003">[15]Global!#REF!</definedName>
    <definedName name="total_costs_ex_fuel_depr_per_ASK_2004">[15]Global!#REF!</definedName>
    <definedName name="total_costs_ex_fuel_depr_per_ASK_2005">[15]Global!#REF!</definedName>
    <definedName name="total_costs_ex_fuel_depr_per_ASK_2006">[15]Global!#REF!</definedName>
    <definedName name="total_costs_ex_fuel_depr_per_ASK_2007">[15]Global!#REF!</definedName>
    <definedName name="total_costs_ex_fuel_depr_per_ASK_2008">[15]Global!#REF!</definedName>
    <definedName name="total_costs_ex_fuel_depr_per_ASK_2009">[15]Global!#REF!</definedName>
    <definedName name="total_costs_ex_fuel_depr_per_ASK_2010">[15]Global!#REF!</definedName>
    <definedName name="total_costs_ex_fuel_depr_per_ASK_comm">[15]Global!#REF!</definedName>
    <definedName name="total_costs_ex_fuel_depr_per_ASM_1985">[15]Global!#REF!</definedName>
    <definedName name="total_costs_ex_fuel_depr_per_ASM_1986">[15]Global!#REF!</definedName>
    <definedName name="total_costs_ex_fuel_depr_per_ASM_1987">[15]Global!#REF!</definedName>
    <definedName name="total_costs_ex_fuel_depr_per_ASM_1988">[15]Global!#REF!</definedName>
    <definedName name="total_costs_ex_fuel_depr_per_ASM_1989">[15]Global!#REF!</definedName>
    <definedName name="total_costs_ex_fuel_depr_per_ASM_1990">[15]Global!#REF!</definedName>
    <definedName name="total_costs_ex_fuel_depr_per_ASM_1991">[15]Global!#REF!</definedName>
    <definedName name="total_costs_ex_fuel_depr_per_ASM_1992">[15]Global!#REF!</definedName>
    <definedName name="total_costs_ex_fuel_depr_per_ASM_1993">[15]Global!#REF!</definedName>
    <definedName name="total_costs_ex_fuel_depr_per_ASM_1994">[15]Global!#REF!</definedName>
    <definedName name="total_costs_ex_fuel_depr_per_ASM_1995">[15]Global!#REF!</definedName>
    <definedName name="total_costs_ex_fuel_depr_per_ASM_1996">[15]Global!#REF!</definedName>
    <definedName name="total_costs_ex_fuel_depr_per_ASM_1997">[15]Global!#REF!</definedName>
    <definedName name="total_costs_ex_fuel_depr_per_ASM_1998">[15]Global!#REF!</definedName>
    <definedName name="total_costs_ex_fuel_depr_per_ASM_1999">[15]Global!#REF!</definedName>
    <definedName name="total_costs_ex_fuel_depr_per_ASM_2000">[15]Global!#REF!</definedName>
    <definedName name="total_costs_ex_fuel_depr_per_ASM_2001">[15]Global!#REF!</definedName>
    <definedName name="total_costs_ex_fuel_depr_per_ASM_2002">[15]Global!#REF!</definedName>
    <definedName name="total_costs_ex_fuel_depr_per_ASM_2003">[15]Global!#REF!</definedName>
    <definedName name="total_costs_ex_fuel_depr_per_ASM_2004">[15]Global!#REF!</definedName>
    <definedName name="total_costs_ex_fuel_depr_per_ASM_2005">[15]Global!#REF!</definedName>
    <definedName name="total_costs_ex_fuel_depr_per_ASM_2006">[15]Global!#REF!</definedName>
    <definedName name="total_costs_ex_fuel_depr_per_ASM_2007">[15]Global!#REF!</definedName>
    <definedName name="total_costs_ex_fuel_depr_per_ASM_2008">[15]Global!#REF!</definedName>
    <definedName name="total_costs_ex_fuel_depr_per_ASM_2009">[15]Global!#REF!</definedName>
    <definedName name="total_costs_ex_fuel_depr_per_ASM_2010">[15]Global!#REF!</definedName>
    <definedName name="total_costs_ex_fuel_depr_per_ASM_comm">[15]Global!#REF!</definedName>
    <definedName name="total_costs_ex_fuel_depr_per_ATK_1985">[15]Global!#REF!</definedName>
    <definedName name="total_costs_ex_fuel_depr_per_ATK_1986">[15]Global!#REF!</definedName>
    <definedName name="total_costs_ex_fuel_depr_per_ATK_1987">[15]Global!#REF!</definedName>
    <definedName name="total_costs_ex_fuel_depr_per_ATK_1988">[15]Global!#REF!</definedName>
    <definedName name="total_costs_ex_fuel_depr_per_ATK_1989">[15]Global!#REF!</definedName>
    <definedName name="total_costs_ex_fuel_depr_per_ATK_1990">[15]Global!#REF!</definedName>
    <definedName name="total_costs_ex_fuel_depr_per_ATK_1991">[15]Global!#REF!</definedName>
    <definedName name="total_costs_ex_fuel_depr_per_ATK_1992">[15]Global!#REF!</definedName>
    <definedName name="total_costs_ex_fuel_depr_per_ATK_1993">[15]Global!#REF!</definedName>
    <definedName name="total_costs_ex_fuel_depr_per_ATK_1994">[15]Global!#REF!</definedName>
    <definedName name="total_costs_ex_fuel_depr_per_ATK_1995">[15]Global!#REF!</definedName>
    <definedName name="total_costs_ex_fuel_depr_per_ATK_1996">[15]Global!#REF!</definedName>
    <definedName name="total_costs_ex_fuel_depr_per_ATK_1997">[15]Global!#REF!</definedName>
    <definedName name="total_costs_ex_fuel_depr_per_ATK_1998">[15]Global!#REF!</definedName>
    <definedName name="total_costs_ex_fuel_depr_per_ATK_1999">[15]Global!#REF!</definedName>
    <definedName name="total_costs_ex_fuel_depr_per_ATK_2000">[15]Global!#REF!</definedName>
    <definedName name="total_costs_ex_fuel_depr_per_ATK_2001">[15]Global!#REF!</definedName>
    <definedName name="total_costs_ex_fuel_depr_per_ATK_2002">[15]Global!#REF!</definedName>
    <definedName name="total_costs_ex_fuel_depr_per_ATK_2003">[15]Global!#REF!</definedName>
    <definedName name="total_costs_ex_fuel_depr_per_ATK_2004">[15]Global!#REF!</definedName>
    <definedName name="total_costs_ex_fuel_depr_per_ATK_2005">[15]Global!#REF!</definedName>
    <definedName name="total_costs_ex_fuel_depr_per_ATK_2006">[15]Global!#REF!</definedName>
    <definedName name="total_costs_ex_fuel_depr_per_ATK_2007">[15]Global!#REF!</definedName>
    <definedName name="total_costs_ex_fuel_depr_per_ATK_2008">[15]Global!#REF!</definedName>
    <definedName name="total_costs_ex_fuel_depr_per_ATK_2009">[15]Global!#REF!</definedName>
    <definedName name="total_costs_ex_fuel_depr_per_ATK_2010">[15]Global!#REF!</definedName>
    <definedName name="total_costs_ex_fuel_depr_per_ATK_comm">[15]Global!#REF!</definedName>
    <definedName name="total_costs_ex_fuel_depr_per_ATM_1985">[15]Global!#REF!</definedName>
    <definedName name="total_costs_ex_fuel_depr_per_ATM_1986">[15]Global!#REF!</definedName>
    <definedName name="total_costs_ex_fuel_depr_per_ATM_1987">[15]Global!#REF!</definedName>
    <definedName name="total_costs_ex_fuel_depr_per_ATM_1988">[15]Global!#REF!</definedName>
    <definedName name="total_costs_ex_fuel_depr_per_ATM_1989">[15]Global!#REF!</definedName>
    <definedName name="total_costs_ex_fuel_depr_per_ATM_1990">[15]Global!#REF!</definedName>
    <definedName name="total_costs_ex_fuel_depr_per_ATM_1991">[15]Global!#REF!</definedName>
    <definedName name="total_costs_ex_fuel_depr_per_ATM_1992">[15]Global!#REF!</definedName>
    <definedName name="total_costs_ex_fuel_depr_per_ATM_1993">[15]Global!#REF!</definedName>
    <definedName name="total_costs_ex_fuel_depr_per_ATM_1994">[15]Global!#REF!</definedName>
    <definedName name="total_costs_ex_fuel_depr_per_ATM_1995">[15]Global!#REF!</definedName>
    <definedName name="total_costs_ex_fuel_depr_per_ATM_1996">[15]Global!#REF!</definedName>
    <definedName name="total_costs_ex_fuel_depr_per_ATM_1997">[15]Global!#REF!</definedName>
    <definedName name="total_costs_ex_fuel_depr_per_ATM_1998">[15]Global!#REF!</definedName>
    <definedName name="total_costs_ex_fuel_depr_per_ATM_1999">[15]Global!#REF!</definedName>
    <definedName name="total_costs_ex_fuel_depr_per_ATM_2000">[15]Global!#REF!</definedName>
    <definedName name="total_costs_ex_fuel_depr_per_ATM_2001">[15]Global!#REF!</definedName>
    <definedName name="total_costs_ex_fuel_depr_per_ATM_2002">[15]Global!#REF!</definedName>
    <definedName name="total_costs_ex_fuel_depr_per_ATM_2003">[15]Global!#REF!</definedName>
    <definedName name="total_costs_ex_fuel_depr_per_ATM_2004">[15]Global!#REF!</definedName>
    <definedName name="total_costs_ex_fuel_depr_per_ATM_2005">[15]Global!#REF!</definedName>
    <definedName name="total_costs_ex_fuel_depr_per_ATM_2006">[15]Global!#REF!</definedName>
    <definedName name="total_costs_ex_fuel_depr_per_ATM_2007">[15]Global!#REF!</definedName>
    <definedName name="total_costs_ex_fuel_depr_per_ATM_2008">[15]Global!#REF!</definedName>
    <definedName name="total_costs_ex_fuel_depr_per_ATM_2009">[15]Global!#REF!</definedName>
    <definedName name="total_costs_ex_fuel_depr_per_ATM_2010">[15]Global!#REF!</definedName>
    <definedName name="total_costs_ex_fuel_depr_per_ATM_comm">[15]Global!#REF!</definedName>
    <definedName name="total_costs_ex_fuel_per_ASK_1985">[15]Global!#REF!</definedName>
    <definedName name="total_costs_ex_fuel_per_ASK_1986">[15]Global!#REF!</definedName>
    <definedName name="total_costs_ex_fuel_per_ASK_1987">[15]Global!#REF!</definedName>
    <definedName name="total_costs_ex_fuel_per_ASK_1988">[15]Global!#REF!</definedName>
    <definedName name="total_costs_ex_fuel_per_ASK_1989">[15]Global!#REF!</definedName>
    <definedName name="total_costs_ex_fuel_per_ASK_1990">[15]Global!#REF!</definedName>
    <definedName name="total_costs_ex_fuel_per_ASK_1991">[15]Global!#REF!</definedName>
    <definedName name="total_costs_ex_fuel_per_ASK_1992">[15]Global!#REF!</definedName>
    <definedName name="total_costs_ex_fuel_per_ASK_1993">[15]Global!#REF!</definedName>
    <definedName name="total_costs_ex_fuel_per_ASK_1994">[15]Global!#REF!</definedName>
    <definedName name="total_costs_ex_fuel_per_ASK_1995">[15]Global!#REF!</definedName>
    <definedName name="total_costs_ex_fuel_per_ASK_1996">[15]Global!#REF!</definedName>
    <definedName name="total_costs_ex_fuel_per_ASK_1997">[15]Global!#REF!</definedName>
    <definedName name="total_costs_ex_fuel_per_ASK_1998">[15]Global!#REF!</definedName>
    <definedName name="total_costs_ex_fuel_per_ASK_1999">[15]Global!#REF!</definedName>
    <definedName name="total_costs_ex_fuel_per_ASK_2000">[15]Global!#REF!</definedName>
    <definedName name="total_costs_ex_fuel_per_ASK_2001">[15]Global!#REF!</definedName>
    <definedName name="total_costs_ex_fuel_per_ASK_2002">[15]Global!#REF!</definedName>
    <definedName name="total_costs_ex_fuel_per_ASK_2003">[15]Global!#REF!</definedName>
    <definedName name="total_costs_ex_fuel_per_ASK_2004">[15]Global!#REF!</definedName>
    <definedName name="total_costs_ex_fuel_per_ASK_2005">[15]Global!#REF!</definedName>
    <definedName name="total_costs_ex_fuel_per_ASK_2006">[15]Global!#REF!</definedName>
    <definedName name="total_costs_ex_fuel_per_ASK_2007">[15]Global!#REF!</definedName>
    <definedName name="total_costs_ex_fuel_per_ASK_2008">[15]Global!#REF!</definedName>
    <definedName name="total_costs_ex_fuel_per_ASK_2009">[15]Global!#REF!</definedName>
    <definedName name="total_costs_ex_fuel_per_ASK_2010">[15]Global!#REF!</definedName>
    <definedName name="total_costs_ex_fuel_per_ASK_comm">[15]Global!#REF!</definedName>
    <definedName name="total_costs_ex_fuel_per_ASM_1985">[15]Global!#REF!</definedName>
    <definedName name="total_costs_ex_fuel_per_ASM_1986">[15]Global!#REF!</definedName>
    <definedName name="total_costs_ex_fuel_per_ASM_1987">[15]Global!#REF!</definedName>
    <definedName name="total_costs_ex_fuel_per_ASM_1988">[15]Global!#REF!</definedName>
    <definedName name="total_costs_ex_fuel_per_ASM_1989">[15]Global!#REF!</definedName>
    <definedName name="total_costs_ex_fuel_per_ASM_1990">[15]Global!#REF!</definedName>
    <definedName name="total_costs_ex_fuel_per_ASM_1991">[15]Global!#REF!</definedName>
    <definedName name="total_costs_ex_fuel_per_ASM_1992">[15]Global!#REF!</definedName>
    <definedName name="total_costs_ex_fuel_per_ASM_1993">[15]Global!#REF!</definedName>
    <definedName name="total_costs_ex_fuel_per_ASM_1994">[15]Global!#REF!</definedName>
    <definedName name="total_costs_ex_fuel_per_ASM_1995">[15]Global!#REF!</definedName>
    <definedName name="total_costs_ex_fuel_per_ASM_1996">[15]Global!#REF!</definedName>
    <definedName name="total_costs_ex_fuel_per_ASM_1997">[15]Global!#REF!</definedName>
    <definedName name="total_costs_ex_fuel_per_ASM_1998">[15]Global!#REF!</definedName>
    <definedName name="total_costs_ex_fuel_per_ASM_1999">[15]Global!#REF!</definedName>
    <definedName name="total_costs_ex_fuel_per_ASM_2000">[15]Global!#REF!</definedName>
    <definedName name="total_costs_ex_fuel_per_ASM_2001">[15]Global!#REF!</definedName>
    <definedName name="total_costs_ex_fuel_per_ASM_2002">[15]Global!#REF!</definedName>
    <definedName name="total_costs_ex_fuel_per_ASM_2003">[15]Global!#REF!</definedName>
    <definedName name="total_costs_ex_fuel_per_ASM_2004">[15]Global!#REF!</definedName>
    <definedName name="total_costs_ex_fuel_per_ASM_2005">[15]Global!#REF!</definedName>
    <definedName name="total_costs_ex_fuel_per_ASM_2006">[15]Global!#REF!</definedName>
    <definedName name="total_costs_ex_fuel_per_ASM_2007">[15]Global!#REF!</definedName>
    <definedName name="total_costs_ex_fuel_per_ASM_2008">[15]Global!#REF!</definedName>
    <definedName name="total_costs_ex_fuel_per_ASM_2009">[15]Global!#REF!</definedName>
    <definedName name="total_costs_ex_fuel_per_ASM_2010">[15]Global!#REF!</definedName>
    <definedName name="total_costs_ex_fuel_per_ASM_comm">[15]Global!#REF!</definedName>
    <definedName name="total_costs_ex_fuel_per_ATK_1985">[15]Global!#REF!</definedName>
    <definedName name="total_costs_ex_fuel_per_ATK_1986">[15]Global!#REF!</definedName>
    <definedName name="total_costs_ex_fuel_per_ATK_1987">[15]Global!#REF!</definedName>
    <definedName name="total_costs_ex_fuel_per_ATK_1988">[15]Global!#REF!</definedName>
    <definedName name="total_costs_ex_fuel_per_ATK_1989">[15]Global!#REF!</definedName>
    <definedName name="total_costs_ex_fuel_per_ATK_1990">[15]Global!#REF!</definedName>
    <definedName name="total_costs_ex_fuel_per_ATK_1991">[15]Global!#REF!</definedName>
    <definedName name="total_costs_ex_fuel_per_ATK_1992">[15]Global!#REF!</definedName>
    <definedName name="total_costs_ex_fuel_per_ATK_1993">[15]Global!#REF!</definedName>
    <definedName name="total_costs_ex_fuel_per_ATK_1994">[15]Global!#REF!</definedName>
    <definedName name="total_costs_ex_fuel_per_ATK_1995">[15]Global!#REF!</definedName>
    <definedName name="total_costs_ex_fuel_per_ATK_1996">[15]Global!#REF!</definedName>
    <definedName name="total_costs_ex_fuel_per_ATK_1997">[15]Global!#REF!</definedName>
    <definedName name="total_costs_ex_fuel_per_ATK_1998">[15]Global!#REF!</definedName>
    <definedName name="total_costs_ex_fuel_per_ATK_1999">[15]Global!#REF!</definedName>
    <definedName name="total_costs_ex_fuel_per_ATK_2000">[15]Global!#REF!</definedName>
    <definedName name="total_costs_ex_fuel_per_ATK_2001">[15]Global!#REF!</definedName>
    <definedName name="total_costs_ex_fuel_per_ATK_2002">[15]Global!#REF!</definedName>
    <definedName name="total_costs_ex_fuel_per_ATK_2003">[15]Global!#REF!</definedName>
    <definedName name="total_costs_ex_fuel_per_ATK_2004">[15]Global!#REF!</definedName>
    <definedName name="total_costs_ex_fuel_per_ATK_2005">[15]Global!#REF!</definedName>
    <definedName name="total_costs_ex_fuel_per_ATK_2006">[15]Global!#REF!</definedName>
    <definedName name="total_costs_ex_fuel_per_ATK_2007">[15]Global!#REF!</definedName>
    <definedName name="total_costs_ex_fuel_per_ATK_2008">[15]Global!#REF!</definedName>
    <definedName name="total_costs_ex_fuel_per_ATK_2009">[15]Global!#REF!</definedName>
    <definedName name="total_costs_ex_fuel_per_ATK_2010">[15]Global!#REF!</definedName>
    <definedName name="total_costs_ex_fuel_per_ATK_comm">[15]Global!#REF!</definedName>
    <definedName name="total_costs_ex_fuel_per_ATM_1985">[15]Global!#REF!</definedName>
    <definedName name="total_costs_ex_fuel_per_ATM_1986">[15]Global!#REF!</definedName>
    <definedName name="total_costs_ex_fuel_per_ATM_1987">[15]Global!#REF!</definedName>
    <definedName name="total_costs_ex_fuel_per_ATM_1988">[15]Global!#REF!</definedName>
    <definedName name="total_costs_ex_fuel_per_ATM_1989">[15]Global!#REF!</definedName>
    <definedName name="total_costs_ex_fuel_per_ATM_1990">[15]Global!#REF!</definedName>
    <definedName name="total_costs_ex_fuel_per_ATM_1991">[15]Global!#REF!</definedName>
    <definedName name="total_costs_ex_fuel_per_ATM_1992">[15]Global!#REF!</definedName>
    <definedName name="total_costs_ex_fuel_per_ATM_1993">[15]Global!#REF!</definedName>
    <definedName name="total_costs_ex_fuel_per_ATM_1994">[15]Global!#REF!</definedName>
    <definedName name="total_costs_ex_fuel_per_ATM_1995">[15]Global!#REF!</definedName>
    <definedName name="total_costs_ex_fuel_per_ATM_1996">[15]Global!#REF!</definedName>
    <definedName name="total_costs_ex_fuel_per_ATM_1997">[15]Global!#REF!</definedName>
    <definedName name="total_costs_ex_fuel_per_ATM_1998">[15]Global!#REF!</definedName>
    <definedName name="total_costs_ex_fuel_per_ATM_1999">[15]Global!#REF!</definedName>
    <definedName name="total_costs_ex_fuel_per_ATM_2000">[15]Global!#REF!</definedName>
    <definedName name="total_costs_ex_fuel_per_ATM_2001">[15]Global!#REF!</definedName>
    <definedName name="total_costs_ex_fuel_per_ATM_2002">[15]Global!#REF!</definedName>
    <definedName name="total_costs_ex_fuel_per_ATM_2003">[15]Global!#REF!</definedName>
    <definedName name="total_costs_ex_fuel_per_ATM_2004">[15]Global!#REF!</definedName>
    <definedName name="total_costs_ex_fuel_per_ATM_2005">[15]Global!#REF!</definedName>
    <definedName name="total_costs_ex_fuel_per_ATM_2006">[15]Global!#REF!</definedName>
    <definedName name="total_costs_ex_fuel_per_ATM_2007">[15]Global!#REF!</definedName>
    <definedName name="total_costs_ex_fuel_per_ATM_2008">[15]Global!#REF!</definedName>
    <definedName name="total_costs_ex_fuel_per_ATM_2009">[15]Global!#REF!</definedName>
    <definedName name="total_costs_ex_fuel_per_ATM_2010">[15]Global!#REF!</definedName>
    <definedName name="total_costs_ex_fuel_per_ATM_comm">[15]Global!#REF!</definedName>
    <definedName name="total_costs_per_ASK_1985">[15]Global!#REF!</definedName>
    <definedName name="total_costs_per_ASK_1986">[15]Global!#REF!</definedName>
    <definedName name="total_costs_per_ASK_1987">[15]Global!#REF!</definedName>
    <definedName name="total_costs_per_ASK_1988">[15]Global!#REF!</definedName>
    <definedName name="total_costs_per_ASK_1989">[15]Global!#REF!</definedName>
    <definedName name="total_costs_per_ASK_1990">[15]Global!#REF!</definedName>
    <definedName name="total_costs_per_ASK_1991">[15]Global!#REF!</definedName>
    <definedName name="total_costs_per_ASK_1992">[15]Global!#REF!</definedName>
    <definedName name="total_costs_per_ASK_1993">[15]Global!#REF!</definedName>
    <definedName name="total_costs_per_ASK_1994">[15]Global!#REF!</definedName>
    <definedName name="total_costs_per_ASK_1995">[15]Global!#REF!</definedName>
    <definedName name="total_costs_per_ASK_1996">[15]Global!#REF!</definedName>
    <definedName name="total_costs_per_ASK_1997">[15]Global!#REF!</definedName>
    <definedName name="total_costs_per_ASK_1998">[15]Global!#REF!</definedName>
    <definedName name="total_costs_per_ASK_1999">[15]Global!#REF!</definedName>
    <definedName name="total_costs_per_ASK_2000">[15]Global!#REF!</definedName>
    <definedName name="total_costs_per_ASK_2001">[15]Global!#REF!</definedName>
    <definedName name="total_costs_per_ASK_2002">[15]Global!#REF!</definedName>
    <definedName name="total_costs_per_ASK_2003">[15]Global!#REF!</definedName>
    <definedName name="total_costs_per_ASK_2004">[15]Global!#REF!</definedName>
    <definedName name="total_costs_per_ASK_2005">[15]Global!#REF!</definedName>
    <definedName name="total_costs_per_ASK_2006">[15]Global!#REF!</definedName>
    <definedName name="total_costs_per_ASK_2007">[15]Global!#REF!</definedName>
    <definedName name="total_costs_per_ASK_2008">[15]Global!#REF!</definedName>
    <definedName name="total_costs_per_ASK_2009">[15]Global!#REF!</definedName>
    <definedName name="total_costs_per_ASK_2010">[15]Global!#REF!</definedName>
    <definedName name="total_costs_per_ASK_comm">[15]Global!#REF!</definedName>
    <definedName name="total_costs_per_ASM_1985">[15]Global!#REF!</definedName>
    <definedName name="total_costs_per_ASM_1986">[15]Global!#REF!</definedName>
    <definedName name="total_costs_per_ASM_1987">[15]Global!#REF!</definedName>
    <definedName name="total_costs_per_ASM_1988">[15]Global!#REF!</definedName>
    <definedName name="total_costs_per_ASM_1989">[15]Global!#REF!</definedName>
    <definedName name="total_costs_per_ASM_1990">[15]Global!#REF!</definedName>
    <definedName name="total_costs_per_ASM_1991">[15]Global!#REF!</definedName>
    <definedName name="total_costs_per_ASM_1992">[15]Global!#REF!</definedName>
    <definedName name="total_costs_per_ASM_1993">[15]Global!#REF!</definedName>
    <definedName name="total_costs_per_ASM_1994">[15]Global!#REF!</definedName>
    <definedName name="total_costs_per_ASM_1995">[15]Global!#REF!</definedName>
    <definedName name="total_costs_per_ASM_1996">[15]Global!#REF!</definedName>
    <definedName name="total_costs_per_ASM_1997">[15]Global!#REF!</definedName>
    <definedName name="total_costs_per_ASM_1998">[15]Global!#REF!</definedName>
    <definedName name="total_costs_per_ASM_1999">[15]Global!#REF!</definedName>
    <definedName name="total_costs_per_ASM_2000">[15]Global!#REF!</definedName>
    <definedName name="total_costs_per_ASM_2001">[15]Global!#REF!</definedName>
    <definedName name="total_costs_per_ASM_2002">[15]Global!#REF!</definedName>
    <definedName name="total_costs_per_ASM_2003">[15]Global!#REF!</definedName>
    <definedName name="total_costs_per_ASM_2004">[15]Global!#REF!</definedName>
    <definedName name="total_costs_per_ASM_2005">[15]Global!#REF!</definedName>
    <definedName name="total_costs_per_ASM_2006">[15]Global!#REF!</definedName>
    <definedName name="total_costs_per_ASM_2007">[15]Global!#REF!</definedName>
    <definedName name="total_costs_per_ASM_2008">[15]Global!#REF!</definedName>
    <definedName name="total_costs_per_ASM_2009">[15]Global!#REF!</definedName>
    <definedName name="total_costs_per_ASM_2010">[15]Global!#REF!</definedName>
    <definedName name="total_costs_per_ASM_comm">[15]Global!#REF!</definedName>
    <definedName name="total_costs_per_ATK_1985">[15]Global!#REF!</definedName>
    <definedName name="total_costs_per_ATK_1986">[15]Global!#REF!</definedName>
    <definedName name="total_costs_per_ATK_1987">[15]Global!#REF!</definedName>
    <definedName name="total_costs_per_ATK_1988">[15]Global!#REF!</definedName>
    <definedName name="total_costs_per_ATK_1989">[15]Global!#REF!</definedName>
    <definedName name="total_costs_per_ATK_1990">[15]Global!#REF!</definedName>
    <definedName name="total_costs_per_ATK_1991">[15]Global!#REF!</definedName>
    <definedName name="total_costs_per_ATK_1992">[15]Global!#REF!</definedName>
    <definedName name="total_costs_per_ATK_1993">[15]Global!#REF!</definedName>
    <definedName name="total_costs_per_ATK_1994">[15]Global!#REF!</definedName>
    <definedName name="total_costs_per_ATK_1995">[15]Global!#REF!</definedName>
    <definedName name="total_costs_per_ATK_1996">[15]Global!#REF!</definedName>
    <definedName name="total_costs_per_ATK_1997">[15]Global!#REF!</definedName>
    <definedName name="total_costs_per_ATK_1998">[15]Global!#REF!</definedName>
    <definedName name="total_costs_per_ATK_1999">[15]Global!#REF!</definedName>
    <definedName name="total_costs_per_ATK_2000">[15]Global!#REF!</definedName>
    <definedName name="total_costs_per_ATK_2001">[15]Global!#REF!</definedName>
    <definedName name="total_costs_per_ATK_2002">[15]Global!#REF!</definedName>
    <definedName name="total_costs_per_ATK_2003">[15]Global!#REF!</definedName>
    <definedName name="total_costs_per_ATK_2004">[15]Global!#REF!</definedName>
    <definedName name="total_costs_per_ATK_2005">[15]Global!#REF!</definedName>
    <definedName name="total_costs_per_ATK_2006">[15]Global!#REF!</definedName>
    <definedName name="total_costs_per_ATK_2007">[15]Global!#REF!</definedName>
    <definedName name="total_costs_per_ATK_2008">[15]Global!#REF!</definedName>
    <definedName name="total_costs_per_ATK_2009">[15]Global!#REF!</definedName>
    <definedName name="total_costs_per_ATK_2010">[15]Global!#REF!</definedName>
    <definedName name="total_costs_per_ATK_comm">[15]Global!#REF!</definedName>
    <definedName name="total_costs_per_ATM_1985">[15]Global!#REF!</definedName>
    <definedName name="total_costs_per_ATM_1986">[15]Global!#REF!</definedName>
    <definedName name="total_costs_per_ATM_1987">[15]Global!#REF!</definedName>
    <definedName name="total_costs_per_ATM_1988">[15]Global!#REF!</definedName>
    <definedName name="total_costs_per_ATM_1989">[15]Global!#REF!</definedName>
    <definedName name="total_costs_per_ATM_1990">[15]Global!#REF!</definedName>
    <definedName name="total_costs_per_ATM_1991">[15]Global!#REF!</definedName>
    <definedName name="total_costs_per_ATM_1992">[15]Global!#REF!</definedName>
    <definedName name="total_costs_per_ATM_1993">[15]Global!#REF!</definedName>
    <definedName name="total_costs_per_ATM_1994">[15]Global!#REF!</definedName>
    <definedName name="total_costs_per_ATM_1995">[15]Global!#REF!</definedName>
    <definedName name="total_costs_per_ATM_1996">[15]Global!#REF!</definedName>
    <definedName name="total_costs_per_ATM_1997">[15]Global!#REF!</definedName>
    <definedName name="total_costs_per_ATM_1998">[15]Global!#REF!</definedName>
    <definedName name="total_costs_per_ATM_1999">[15]Global!#REF!</definedName>
    <definedName name="total_costs_per_ATM_2000">[15]Global!#REF!</definedName>
    <definedName name="total_costs_per_ATM_2001">[15]Global!#REF!</definedName>
    <definedName name="total_costs_per_ATM_2002">[15]Global!#REF!</definedName>
    <definedName name="total_costs_per_ATM_2003">[15]Global!#REF!</definedName>
    <definedName name="total_costs_per_ATM_2004">[15]Global!#REF!</definedName>
    <definedName name="total_costs_per_ATM_2005">[15]Global!#REF!</definedName>
    <definedName name="total_costs_per_ATM_2006">[15]Global!#REF!</definedName>
    <definedName name="total_costs_per_ATM_2007">[15]Global!#REF!</definedName>
    <definedName name="total_costs_per_ATM_2008">[15]Global!#REF!</definedName>
    <definedName name="total_costs_per_ATM_2009">[15]Global!#REF!</definedName>
    <definedName name="total_costs_per_ATM_2010">[15]Global!#REF!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[15]Global!#REF!</definedName>
    <definedName name="total_ic_breakup_1986">[15]Global!#REF!</definedName>
    <definedName name="total_ic_breakup_1987">[15]Global!#REF!</definedName>
    <definedName name="total_ic_breakup_1988">[15]Global!#REF!</definedName>
    <definedName name="total_ic_breakup_1989">[15]Global!#REF!</definedName>
    <definedName name="total_ic_breakup_1990">[15]Global!#REF!</definedName>
    <definedName name="total_ic_breakup_1991">[15]Global!#REF!</definedName>
    <definedName name="total_ic_breakup_1992">[15]Global!#REF!</definedName>
    <definedName name="total_ic_breakup_1993">[15]Global!#REF!</definedName>
    <definedName name="total_ic_breakup_1994">[15]Global!#REF!</definedName>
    <definedName name="total_ic_breakup_1995">[15]Global!#REF!</definedName>
    <definedName name="total_ic_breakup_1996">[15]Global!#REF!</definedName>
    <definedName name="total_ic_breakup_1997">[15]Global!#REF!</definedName>
    <definedName name="total_ic_breakup_1998">[15]Global!#REF!</definedName>
    <definedName name="total_ic_breakup_1999">[15]Global!#REF!</definedName>
    <definedName name="total_ic_breakup_2000">[15]Global!#REF!</definedName>
    <definedName name="total_ic_breakup_2001">[15]Global!#REF!</definedName>
    <definedName name="total_ic_breakup_2002">[15]Global!#REF!</definedName>
    <definedName name="total_ic_breakup_2003">[15]Global!#REF!</definedName>
    <definedName name="total_ic_breakup_2004">[15]Global!#REF!</definedName>
    <definedName name="total_ic_breakup_2005">[15]Global!#REF!</definedName>
    <definedName name="total_ic_breakup_2006">[15]Global!#REF!</definedName>
    <definedName name="total_ic_breakup_2007">[15]Global!#REF!</definedName>
    <definedName name="total_ic_breakup_2008">[15]Global!#REF!</definedName>
    <definedName name="total_ic_breakup_2009">[15]Global!#REF!</definedName>
    <definedName name="total_ic_breakup_2010">[15]Global!#REF!</definedName>
    <definedName name="total_ic_breakup_comm">[15]Global!#REF!</definedName>
    <definedName name="total_ic_replacement_1985">[15]Global!#REF!</definedName>
    <definedName name="total_ic_replacement_1986">[15]Global!#REF!</definedName>
    <definedName name="total_ic_replacement_1987">[15]Global!#REF!</definedName>
    <definedName name="total_ic_replacement_1988">[15]Global!#REF!</definedName>
    <definedName name="total_ic_replacement_1989">[15]Global!#REF!</definedName>
    <definedName name="total_ic_replacement_1990">[15]Global!#REF!</definedName>
    <definedName name="total_ic_replacement_1991">[15]Global!#REF!</definedName>
    <definedName name="total_ic_replacement_1992">[15]Global!#REF!</definedName>
    <definedName name="total_ic_replacement_1993">[15]Global!#REF!</definedName>
    <definedName name="total_ic_replacement_1994">[15]Global!#REF!</definedName>
    <definedName name="total_ic_replacement_1995">[15]Global!#REF!</definedName>
    <definedName name="total_ic_replacement_1996">[15]Global!#REF!</definedName>
    <definedName name="total_ic_replacement_1997">[15]Global!#REF!</definedName>
    <definedName name="total_ic_replacement_1998">[15]Global!#REF!</definedName>
    <definedName name="total_ic_replacement_1999">[15]Global!#REF!</definedName>
    <definedName name="total_ic_replacement_2000">[15]Global!#REF!</definedName>
    <definedName name="total_ic_replacement_2001">[15]Global!#REF!</definedName>
    <definedName name="total_ic_replacement_2002">[15]Global!#REF!</definedName>
    <definedName name="total_ic_replacement_2003">[15]Global!#REF!</definedName>
    <definedName name="total_ic_replacement_2004">[15]Global!#REF!</definedName>
    <definedName name="total_ic_replacement_2005">[15]Global!#REF!</definedName>
    <definedName name="total_ic_replacement_2006">[15]Global!#REF!</definedName>
    <definedName name="total_ic_replacement_2007">[15]Global!#REF!</definedName>
    <definedName name="total_ic_replacement_2008">[15]Global!#REF!</definedName>
    <definedName name="total_ic_replacement_2009">[15]Global!#REF!</definedName>
    <definedName name="total_ic_replacement_2010">[15]Global!#REF!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[15]Global!#REF!</definedName>
    <definedName name="total_yield_per_RTK_1986">[15]Global!#REF!</definedName>
    <definedName name="total_yield_per_RTK_1987">[15]Global!#REF!</definedName>
    <definedName name="total_yield_per_RTK_1988">[15]Global!#REF!</definedName>
    <definedName name="total_yield_per_RTK_1989">[15]Global!#REF!</definedName>
    <definedName name="total_yield_per_RTK_1990">[15]Global!#REF!</definedName>
    <definedName name="total_yield_per_RTK_1991">[15]Global!#REF!</definedName>
    <definedName name="total_yield_per_RTK_1992">[15]Global!#REF!</definedName>
    <definedName name="total_yield_per_RTK_1993">[15]Global!#REF!</definedName>
    <definedName name="total_yield_per_RTK_1994">[15]Global!#REF!</definedName>
    <definedName name="total_yield_per_RTK_1995">[15]Global!#REF!</definedName>
    <definedName name="total_yield_per_RTK_1996">[15]Global!#REF!</definedName>
    <definedName name="total_yield_per_RTK_1997">[15]Global!#REF!</definedName>
    <definedName name="total_yield_per_RTK_1998">[15]Global!#REF!</definedName>
    <definedName name="total_yield_per_RTK_1999">[15]Global!#REF!</definedName>
    <definedName name="total_yield_per_RTK_2000">[15]Global!#REF!</definedName>
    <definedName name="total_yield_per_RTK_2001">[15]Global!#REF!</definedName>
    <definedName name="total_yield_per_RTK_2002">[15]Global!#REF!</definedName>
    <definedName name="total_yield_per_RTK_2003">[15]Global!#REF!</definedName>
    <definedName name="total_yield_per_RTK_2004">[15]Global!#REF!</definedName>
    <definedName name="total_yield_per_RTK_2005">[15]Global!#REF!</definedName>
    <definedName name="total_yield_per_RTK_2006">[15]Global!#REF!</definedName>
    <definedName name="total_yield_per_RTK_2007">[15]Global!#REF!</definedName>
    <definedName name="total_yield_per_RTK_2008">[15]Global!#REF!</definedName>
    <definedName name="total_yield_per_RTK_2009">[15]Global!#REF!</definedName>
    <definedName name="total_yield_per_RTK_2010">[15]Global!#REF!</definedName>
    <definedName name="total_yield_per_RTK_comm">[15]Global!#REF!</definedName>
    <definedName name="total_yield_RTM_1985">[15]Global!#REF!</definedName>
    <definedName name="total_yield_RTM_1986">[15]Global!#REF!</definedName>
    <definedName name="total_yield_RTM_1987">[15]Global!#REF!</definedName>
    <definedName name="total_yield_RTM_1988">[15]Global!#REF!</definedName>
    <definedName name="total_yield_RTM_1989">[15]Global!#REF!</definedName>
    <definedName name="total_yield_RTM_1990">[15]Global!#REF!</definedName>
    <definedName name="total_yield_RTM_1991">[15]Global!#REF!</definedName>
    <definedName name="total_yield_RTM_1992">[15]Global!#REF!</definedName>
    <definedName name="total_yield_RTM_1993">[15]Global!#REF!</definedName>
    <definedName name="total_yield_RTM_1994">[15]Global!#REF!</definedName>
    <definedName name="total_yield_RTM_1995">[15]Global!#REF!</definedName>
    <definedName name="total_yield_RTM_1996">[15]Global!#REF!</definedName>
    <definedName name="total_yield_RTM_1997">[15]Global!#REF!</definedName>
    <definedName name="total_yield_RTM_1998">[15]Global!#REF!</definedName>
    <definedName name="total_yield_RTM_1999">[15]Global!#REF!</definedName>
    <definedName name="total_yield_RTM_2000">[15]Global!#REF!</definedName>
    <definedName name="total_yield_RTM_2001">[15]Global!#REF!</definedName>
    <definedName name="total_yield_RTM_2002">[15]Global!#REF!</definedName>
    <definedName name="total_yield_RTM_2003">[15]Global!#REF!</definedName>
    <definedName name="total_yield_RTM_2004">[15]Global!#REF!</definedName>
    <definedName name="total_yield_RTM_2005">[15]Global!#REF!</definedName>
    <definedName name="total_yield_RTM_2006">[15]Global!#REF!</definedName>
    <definedName name="total_yield_RTM_2007">[15]Global!#REF!</definedName>
    <definedName name="total_yield_RTM_2008">[15]Global!#REF!</definedName>
    <definedName name="total_yield_RTM_2009">[15]Global!#REF!</definedName>
    <definedName name="total_yield_RTM_2010">[15]Global!#REF!</definedName>
    <definedName name="total_yield_RTM_comm">[15]Global!#REF!</definedName>
    <definedName name="TotalDBArea">'[11]A table'!$AM$2:$DP$9,'[11]A table'!$AM$16,'[11]A table'!$AM$20:$AU$21,'[11]A table'!#REF!,'[11]A table'!#REF!,'[11]A table'!#REF!,'[11]A table'!#REF!</definedName>
    <definedName name="TPROF">#REF!</definedName>
    <definedName name="Travel_Retail___USWHS5">#REF!</definedName>
    <definedName name="turnover">'[3]DCF old'!#REF!</definedName>
    <definedName name="TypeOfTable">"Industry"</definedName>
    <definedName name="u">#REF!</definedName>
    <definedName name="UK">#REF!</definedName>
    <definedName name="UK_w">#REF!</definedName>
    <definedName name="unisum">#REF!</definedName>
    <definedName name="unit">#REF!</definedName>
    <definedName name="UNITS">#REF!</definedName>
    <definedName name="Unrestricted_equity">#REF!</definedName>
    <definedName name="Untaxed_reserves">#REF!</definedName>
    <definedName name="UpdateTable">#REF!</definedName>
    <definedName name="UppfTabell">#REF!</definedName>
    <definedName name="USD">[2]CCY!$E$762</definedName>
    <definedName name="v">#REF!</definedName>
    <definedName name="va">#REF!</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'[3]DCF old'!#REF!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[8]WACC_VDF!#REF!</definedName>
    <definedName name="WACC_P_9">[8]WACC_VDF!$U$12</definedName>
    <definedName name="wacc2">'[3]DCF old'!$E$44</definedName>
    <definedName name="Wages_incl_soc.costs">#REF!</definedName>
    <definedName name="val_sum">#REF!</definedName>
    <definedName name="VALID_FORMATS">#REF!</definedName>
    <definedName name="Valuation">#REF!</definedName>
    <definedName name="Value_of_Firm">[8]DCF_VDF!$C$58:$BZ$58</definedName>
    <definedName name="Value_of_Unconsol._Subs">[8]DCF_VDF!$C$34:$BL$34</definedName>
    <definedName name="Value_per_share">[8]DCF_VDF!$C$39:$AZ$39</definedName>
    <definedName name="Variation_in_other_provisions">#REF!</definedName>
    <definedName name="Variation_in_Pension_Provisions">#REF!</definedName>
    <definedName name="Variation_Special_reserve">#REF!</definedName>
    <definedName name="WARRANTSYE">'[11]A table'!#REF!</definedName>
    <definedName name="wc_00">#REF!</definedName>
    <definedName name="wc_01">[1]CASINO2!$U$570</definedName>
    <definedName name="wc_02">[1]CASINO2!$V$570</definedName>
    <definedName name="wc_03">[1]CASINO2!$W$570</definedName>
    <definedName name="wc_99">#REF!</definedName>
    <definedName name="wc_chg">'[3]DCF old'!#REF!</definedName>
    <definedName name="wc_inv_chg">'[3]DCF old'!$I$18:$U$18</definedName>
    <definedName name="wc_s00">#REF!</definedName>
    <definedName name="wc_s01">#REF!</definedName>
    <definedName name="wc_s02">#REF!</definedName>
    <definedName name="wc_s03">[1]CASINO2!$W$571</definedName>
    <definedName name="wc_s99">#REF!</definedName>
    <definedName name="vdf_lookup_table">'[9]VDF data'!$A$1:$FW$937</definedName>
    <definedName name="version">#REF!</definedName>
    <definedName name="vite">[4]Börskurser!#REF!</definedName>
    <definedName name="vol00">'[5]BUSINESS AREAS'!$V$69</definedName>
    <definedName name="wrn.Annual." localSheetId="18" hidden="1">{"Full annual",#N/A,FALSE,"Master"}</definedName>
    <definedName name="wrn.Annual." localSheetId="8" hidden="1">{"Full annual",#N/A,FALSE,"Master"}</definedName>
    <definedName name="wrn.Annual." hidden="1">{"Full annual",#N/A,FALSE,"Master"}</definedName>
    <definedName name="wrn.Entire._.Model." localSheetId="18" hidden="1">{"Clothing PL",#N/A,FALSE,"H1H2";"Food PL",#N/A,FALSE,"H1H2";"Group PL",#N/A,FALSE,"H1H2";"Home Furnishings PL",#N/A,FALSE,"H1H2";"LFL assumptions",#N/A,FALSE,"H1H2";"Sales by division",#N/A,FALSE,"H1H2";"UK Retail PL",#N/A,FALSE,"H1H2"}</definedName>
    <definedName name="wrn.Entire._.Model." localSheetId="8"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18" hidden="1">{"Full annual",#N/A,FALSE,"Master";"P and L halfyearly",#N/A,FALSE,"Master";"Underlying halfyearly",#N/A,FALSE,"Master"}</definedName>
    <definedName name="wrn.Full._.report." localSheetId="8"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18" hidden="1">{"Side 1",#N/A,FALSE,"Hovedark";"Side 2",#N/A,FALSE,"Hovedark";"Cash Flow",#N/A,FALSE,"Hovedark";"Valuation",#N/A,FALSE,"Valuation";"DCF",#N/A,FALSE,"DCF";"Bidrag",#N/A,FALSE,"Bidrag";"Bagside DK",#N/A,FALSE,"Bagside";"Detalje",#N/A,FALSE,"Butikker";"Overblik",#N/A,FALSE,"Butikker";"Investeringer",#N/A,FALSE,"Investeringer"}</definedName>
    <definedName name="wrn.HM_Hele." localSheetId="8"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18" hidden="1">{"P and L halfyearly",#N/A,FALSE,"Master"}</definedName>
    <definedName name="wrn.P._.and._.L._.halfyearly." localSheetId="8" hidden="1">{"P and L halfyearly",#N/A,FALSE,"Master"}</definedName>
    <definedName name="wrn.P._.and._.L._.halfyearly." hidden="1">{"P and L halfyearly",#N/A,FALSE,"Master"}</definedName>
    <definedName name="wrn.Print._.All._.A4." localSheetId="1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8"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1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18" hidden="1">{"Valuation",#N/A,TRUE,"Valuation Summary";"Financial Statements",#N/A,TRUE,"Results";"Results",#N/A,TRUE,"Results";"Ratios",#N/A,TRUE,"Results";"P2 Summary",#N/A,TRUE,"Results"}</definedName>
    <definedName name="wrn.Print._.Results._.A4." localSheetId="8"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18" hidden="1">{"Valuation - Letter",#N/A,TRUE,"Valuation Summary";"Financial Statements - Letter",#N/A,TRUE,"Results";"Results - Letter",#N/A,TRUE,"Results";"Ratios - Letter",#N/A,TRUE,"Results";"P2 Summary - Letter",#N/A,TRUE,"Results"}</definedName>
    <definedName name="wrn.Print._.Results._.Letter." localSheetId="8"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18" hidden="1">{#N/A,#N/A,FALSE,"H1H2";"Sales by division",#N/A,FALSE,"H1H2";"LFL assumptions",#N/A,FALSE,"H1H2"}</definedName>
    <definedName name="wrn.Sales._.and._.LFL._.assumptions." localSheetId="8" hidden="1">{#N/A,#N/A,FALSE,"H1H2";"Sales by division",#N/A,FALSE,"H1H2";"LFL assumptions",#N/A,FALSE,"H1H2"}</definedName>
    <definedName name="wrn.Sales._.and._.LFL._.assumptions." hidden="1">{#N/A,#N/A,FALSE,"H1H2";"Sales by division",#N/A,FALSE,"H1H2";"LFL assumptions",#N/A,FALSE,"H1H2"}</definedName>
    <definedName name="wrn.Temp." localSheetId="18" hidden="1">{"Side 1",#N/A,FALSE,"Main sheet";"Side 2",#N/A,FALSE,"Main sheet";"Cash Flow",#N/A,FALSE,"Main sheet"}</definedName>
    <definedName name="wrn.Temp." localSheetId="8" hidden="1">{"Side 1",#N/A,FALSE,"Main sheet";"Side 2",#N/A,FALSE,"Main sheet";"Cash Flow",#N/A,FALSE,"Main sheet"}</definedName>
    <definedName name="wrn.Temp." hidden="1">{"Side 1",#N/A,FALSE,"Main sheet";"Side 2",#N/A,FALSE,"Main sheet";"Cash Flow",#N/A,FALSE,"Main sheet"}</definedName>
    <definedName name="wrn.UK._.Retail._.PLs." localSheetId="18" hidden="1">{"Clothing PL",#N/A,FALSE,"H1H2";"Food PL",#N/A,FALSE,"H1H2";"Group PL",#N/A,FALSE,"H1H2";"Home Furnishings PL",#N/A,FALSE,"H1H2"}</definedName>
    <definedName name="wrn.UK._.Retail._.PLs." localSheetId="8"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18" hidden="1">{"Underlying halfyearly",#N/A,FALSE,"Master"}</definedName>
    <definedName name="wrn.Underlying._.halfyearly." localSheetId="8" hidden="1">{"Underlying halfyearly",#N/A,FALSE,"Master"}</definedName>
    <definedName name="wrn.Underlying._.halfyearly." hidden="1">{"Underlying halfyearly",#N/A,FALSE,"Master"}</definedName>
    <definedName name="VÄRDE">[4]Börskurser!$B$119</definedName>
    <definedName name="x" localSheetId="18" hidden="1">{"Clothing PL",#N/A,FALSE,"H1H2";"Food PL",#N/A,FALSE,"H1H2";"Group PL",#N/A,FALSE,"H1H2";"Home Furnishings PL",#N/A,FALSE,"H1H2";"LFL assumptions",#N/A,FALSE,"H1H2";"Sales by division",#N/A,FALSE,"H1H2";"UK Retail PL",#N/A,FALSE,"H1H2"}</definedName>
    <definedName name="x" localSheetId="8"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#REF!</definedName>
    <definedName name="xp_choose_report_adr">#REF!</definedName>
    <definedName name="xp_ExportFinKeys">[3]Export!#REF!</definedName>
    <definedName name="xp_FinancialData">'[3]DCF old'!$H$1:$U$1,'[3]DCF old'!$H$9:$U$10,'[3]DCF old'!$H$12:$U$14,'[3]DCF old'!$H$16:$U$20,'[3]DCF old'!$H$25:$U$40,'[3]DCF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#REF!</definedName>
    <definedName name="xp_quarter">'[3]DCF old'!#REF!,'[3]DCF old'!#REF!</definedName>
    <definedName name="xp_Yearvalues">'[3]DCF old'!$H$1:$U$1,'[3]DCF old'!$H$9:$U$10,'[3]DCF old'!$H$12:$U$14,'[3]DCF old'!$H$16:$U$19,'[3]DCF old'!$H$20:$U$20,'[3]DCF old'!$H$25:$U$26,'[3]DCF old'!$H$28:$U$28,'[3]DCF old'!$H$36:$U$36,'[3]DCF old'!#REF!</definedName>
    <definedName name="y">#REF!</definedName>
    <definedName name="year">'[3]DCF old'!$H$1:$W$1</definedName>
    <definedName name="Year_End_Net_Cash____Debt">#REF!</definedName>
    <definedName name="Year_End_Number_of_Employees">#REF!</definedName>
    <definedName name="year1">#REF!</definedName>
    <definedName name="year2">#REF!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17" i="20" l="1"/>
  <c r="AG16" i="20"/>
  <c r="AG20" i="20" l="1"/>
  <c r="AG21" i="20"/>
  <c r="AG22" i="20" l="1"/>
  <c r="AE21" i="20"/>
  <c r="AE20" i="20"/>
  <c r="AE17" i="20"/>
  <c r="AE16" i="20"/>
  <c r="AE137" i="11"/>
  <c r="AE22" i="20" l="1"/>
  <c r="AF16" i="20" l="1"/>
  <c r="AF21" i="20" l="1"/>
  <c r="AF20" i="20"/>
  <c r="AF17" i="20"/>
  <c r="AF22" i="20" l="1"/>
  <c r="AC20" i="20"/>
  <c r="AD20" i="20"/>
  <c r="AC21" i="20"/>
  <c r="AD21" i="20"/>
  <c r="AC17" i="20"/>
  <c r="AD17" i="20"/>
  <c r="G23" i="15"/>
  <c r="F23" i="15"/>
  <c r="H23" i="15"/>
  <c r="AA52" i="10"/>
  <c r="AA68" i="10" s="1"/>
  <c r="AA18" i="10"/>
  <c r="AB117" i="11"/>
  <c r="AB116" i="11"/>
  <c r="AA117" i="11"/>
  <c r="AA116" i="11"/>
  <c r="W114" i="11"/>
  <c r="T8" i="19"/>
  <c r="R42" i="10"/>
  <c r="AB6" i="19"/>
  <c r="AB8" i="19" s="1"/>
  <c r="AB11" i="19"/>
  <c r="AB15" i="19"/>
  <c r="AB21" i="20"/>
  <c r="AB17" i="20"/>
  <c r="AA71" i="10"/>
  <c r="AA15" i="19"/>
  <c r="AA11" i="19"/>
  <c r="AA6" i="19"/>
  <c r="AA8" i="19" s="1"/>
  <c r="AA69" i="10"/>
  <c r="AA67" i="10"/>
  <c r="AA66" i="10"/>
  <c r="AA65" i="10"/>
  <c r="AA39" i="10"/>
  <c r="AA38" i="10"/>
  <c r="AA34" i="10"/>
  <c r="AA33" i="10"/>
  <c r="AA30" i="10"/>
  <c r="AA40" i="10" s="1"/>
  <c r="AA29" i="10"/>
  <c r="AA28" i="10"/>
  <c r="AA27" i="10"/>
  <c r="AA21" i="20"/>
  <c r="AA17" i="20"/>
  <c r="G24" i="16"/>
  <c r="F24" i="16"/>
  <c r="E24" i="16"/>
  <c r="D24" i="16"/>
  <c r="C24" i="16"/>
  <c r="B24" i="16"/>
  <c r="F20" i="16"/>
  <c r="E20" i="16"/>
  <c r="D20" i="16"/>
  <c r="C20" i="16"/>
  <c r="B20" i="16"/>
  <c r="F10" i="16"/>
  <c r="E10" i="16"/>
  <c r="D10" i="16"/>
  <c r="C10" i="16"/>
  <c r="B10" i="16"/>
  <c r="G5" i="16"/>
  <c r="F5" i="16"/>
  <c r="E5" i="16"/>
  <c r="D5" i="16"/>
  <c r="C5" i="16"/>
  <c r="B5" i="16"/>
  <c r="G4" i="16"/>
  <c r="F4" i="16"/>
  <c r="E4" i="16"/>
  <c r="D4" i="16"/>
  <c r="C4" i="16"/>
  <c r="B4" i="16"/>
  <c r="U73" i="10"/>
  <c r="T73" i="10"/>
  <c r="S73" i="10"/>
  <c r="R73" i="10"/>
  <c r="U57" i="10"/>
  <c r="T57" i="10"/>
  <c r="S57" i="10"/>
  <c r="R57" i="10"/>
  <c r="U41" i="10"/>
  <c r="T41" i="10"/>
  <c r="S41" i="10"/>
  <c r="U19" i="10"/>
  <c r="T19" i="10"/>
  <c r="Z18" i="19"/>
  <c r="Z15" i="19"/>
  <c r="Z11" i="19"/>
  <c r="Z6" i="19"/>
  <c r="Z8" i="19" s="1"/>
  <c r="Z12" i="19" s="1"/>
  <c r="Z17" i="20"/>
  <c r="Y17" i="20"/>
  <c r="X17" i="20"/>
  <c r="W17" i="20"/>
  <c r="V17" i="20"/>
  <c r="W150" i="11"/>
  <c r="V150" i="11"/>
  <c r="W122" i="11"/>
  <c r="V122" i="11"/>
  <c r="V29" i="11"/>
  <c r="V12" i="11"/>
  <c r="Z21" i="20"/>
  <c r="Y21" i="20"/>
  <c r="X21" i="20"/>
  <c r="W21" i="20"/>
  <c r="V21" i="20"/>
  <c r="Z20" i="20"/>
  <c r="Y20" i="20"/>
  <c r="X20" i="20"/>
  <c r="W20" i="20"/>
  <c r="V20" i="20"/>
  <c r="U17" i="20"/>
  <c r="T17" i="20"/>
  <c r="S17" i="20"/>
  <c r="R17" i="20"/>
  <c r="R20" i="20"/>
  <c r="R21" i="20"/>
  <c r="U18" i="19"/>
  <c r="T18" i="19"/>
  <c r="S18" i="19"/>
  <c r="R18" i="19"/>
  <c r="Q18" i="19"/>
  <c r="P18" i="19"/>
  <c r="O18" i="19"/>
  <c r="N18" i="19"/>
  <c r="M18" i="19"/>
  <c r="L18" i="19"/>
  <c r="K18" i="19"/>
  <c r="J18" i="19"/>
  <c r="U23" i="7"/>
  <c r="T23" i="7"/>
  <c r="S23" i="7"/>
  <c r="R23" i="7"/>
  <c r="U21" i="20"/>
  <c r="U22" i="20" s="1"/>
  <c r="T21" i="20"/>
  <c r="S21" i="20"/>
  <c r="U20" i="20"/>
  <c r="T20" i="20"/>
  <c r="S20" i="20"/>
  <c r="U36" i="2"/>
  <c r="T36" i="2"/>
  <c r="R36" i="2"/>
  <c r="Q36" i="2"/>
  <c r="P36" i="2"/>
  <c r="O36" i="2"/>
  <c r="N36" i="2"/>
  <c r="U9" i="2"/>
  <c r="T9" i="2"/>
  <c r="S9" i="2"/>
  <c r="R9" i="2"/>
  <c r="Q9" i="2"/>
  <c r="P9" i="2"/>
  <c r="O9" i="2"/>
  <c r="N9" i="2"/>
  <c r="V14" i="9"/>
  <c r="A68" i="10"/>
  <c r="A67" i="10"/>
  <c r="A66" i="10"/>
  <c r="A65" i="10"/>
  <c r="A26" i="13"/>
  <c r="A24" i="13"/>
  <c r="A23" i="13"/>
  <c r="A52" i="10"/>
  <c r="A51" i="10"/>
  <c r="A50" i="10"/>
  <c r="A49" i="10"/>
  <c r="X22" i="20" l="1"/>
  <c r="AA12" i="19"/>
  <c r="AA16" i="19" s="1"/>
  <c r="AB12" i="19"/>
  <c r="AB16" i="19" s="1"/>
  <c r="T22" i="20"/>
  <c r="S22" i="20"/>
  <c r="AD22" i="20"/>
  <c r="W22" i="20"/>
  <c r="AC22" i="20"/>
  <c r="R22" i="20"/>
  <c r="Y22" i="20"/>
  <c r="V22" i="20"/>
  <c r="Z22" i="20"/>
  <c r="AA20" i="20"/>
  <c r="AA22" i="20" s="1"/>
  <c r="AA18" i="19"/>
  <c r="AB18" i="19"/>
  <c r="AB20" i="20"/>
  <c r="AB22" i="20" s="1"/>
  <c r="AA70" i="10"/>
  <c r="AA72" i="10" s="1"/>
  <c r="AA54" i="10"/>
  <c r="AA56" i="10" l="1"/>
</calcChain>
</file>

<file path=xl/sharedStrings.xml><?xml version="1.0" encoding="utf-8"?>
<sst xmlns="http://schemas.openxmlformats.org/spreadsheetml/2006/main" count="2403" uniqueCount="363">
  <si>
    <t>Financial Overview</t>
  </si>
  <si>
    <t>Condensed consolidated statement of financial position</t>
  </si>
  <si>
    <t>Quarterly data</t>
  </si>
  <si>
    <t>Condensed consolidated statement of cash flow</t>
  </si>
  <si>
    <t>Condensed consolidated statement of changes in equity</t>
  </si>
  <si>
    <t>Key performance indicators</t>
  </si>
  <si>
    <t>Net debt</t>
  </si>
  <si>
    <t>Capital employed</t>
  </si>
  <si>
    <t>Full year data</t>
  </si>
  <si>
    <t>Sheet name</t>
  </si>
  <si>
    <t>Q FO</t>
  </si>
  <si>
    <t>Q IS</t>
  </si>
  <si>
    <t>Q BS</t>
  </si>
  <si>
    <t>Q CF</t>
  </si>
  <si>
    <t>Q ND</t>
  </si>
  <si>
    <t>Q CE</t>
  </si>
  <si>
    <t>FY IS</t>
  </si>
  <si>
    <t>FY FO</t>
  </si>
  <si>
    <t>FY CF</t>
  </si>
  <si>
    <t>Content</t>
  </si>
  <si>
    <t>(SEKm)</t>
  </si>
  <si>
    <t>Continuing operations</t>
  </si>
  <si>
    <t>Net sales</t>
  </si>
  <si>
    <t>Change in reported net sales</t>
  </si>
  <si>
    <t>Margin before items affecting comparability</t>
  </si>
  <si>
    <t>Operating income</t>
  </si>
  <si>
    <t>Net income</t>
  </si>
  <si>
    <t xml:space="preserve">Basic earnings per share (SEK) </t>
  </si>
  <si>
    <t>Cash flow from operations</t>
  </si>
  <si>
    <t>Discontinued operations</t>
  </si>
  <si>
    <t>Total</t>
  </si>
  <si>
    <t>Basic earnings per share (SEK)</t>
  </si>
  <si>
    <t>Q1 2012</t>
  </si>
  <si>
    <t>Q2 2012</t>
  </si>
  <si>
    <t>Q3 2012</t>
  </si>
  <si>
    <t>Q4 2012</t>
  </si>
  <si>
    <t>Q1 2014</t>
  </si>
  <si>
    <t>Q2 2014</t>
  </si>
  <si>
    <t>Q3 2014</t>
  </si>
  <si>
    <t>Q4 2014</t>
  </si>
  <si>
    <t>Q1 2015</t>
  </si>
  <si>
    <t>Q2 2015</t>
  </si>
  <si>
    <t>Q3 2015</t>
  </si>
  <si>
    <t>Q4 2015</t>
  </si>
  <si>
    <t>Q1 2016</t>
  </si>
  <si>
    <t>Q2 2016</t>
  </si>
  <si>
    <t>Financial overview</t>
  </si>
  <si>
    <t>Year-to-date data</t>
  </si>
  <si>
    <t>1) Figures restated for change in accounting principles related to joint ventures (Raduga) for 2013 only.</t>
  </si>
  <si>
    <t>2) Associated company CTC Media, inc., has been reclassified as 'Assets held for sale' and 'Discontinued operations'., the income statement has been restated accordingly.</t>
  </si>
  <si>
    <t>1) Figures restated for change in accounting principles related to joint ventures (Raduga).</t>
  </si>
  <si>
    <t>Cost of goods and services</t>
  </si>
  <si>
    <t>Gross income</t>
  </si>
  <si>
    <t>Share of earnings in associated companies and joint ventures</t>
  </si>
  <si>
    <t>Items affecting comparability</t>
  </si>
  <si>
    <t>Net interest</t>
  </si>
  <si>
    <t>Other financial items</t>
  </si>
  <si>
    <t>Income before tax</t>
  </si>
  <si>
    <t>Tax</t>
  </si>
  <si>
    <t>Net income for the period, continuing operations</t>
  </si>
  <si>
    <t>CTC Media</t>
  </si>
  <si>
    <t>Total net income for the period</t>
  </si>
  <si>
    <t>Attributable to:</t>
  </si>
  <si>
    <t>Equity holders of the parent</t>
  </si>
  <si>
    <t>Non-controlling interest</t>
  </si>
  <si>
    <t>Diluted earnings per share (SEK)</t>
  </si>
  <si>
    <t xml:space="preserve">Condensed consolidated income statement </t>
  </si>
  <si>
    <t>-</t>
  </si>
  <si>
    <t>Total basic earnings per share (SEK)</t>
  </si>
  <si>
    <t>Total 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</si>
  <si>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</si>
  <si>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</si>
  <si>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</si>
  <si>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</si>
  <si>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</si>
  <si>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</si>
  <si>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</si>
  <si>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</si>
  <si>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</si>
  <si>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</si>
  <si>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</si>
  <si>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</si>
  <si>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</si>
  <si>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</si>
  <si>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</si>
  <si>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</si>
  <si>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</si>
  <si>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</si>
  <si>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</si>
  <si>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</si>
  <si>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</si>
  <si>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</si>
  <si>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</si>
  <si>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</si>
  <si>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</si>
  <si>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</si>
  <si>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</si>
  <si>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</si>
  <si>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</si>
  <si>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</si>
  <si>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</si>
  <si>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</si>
  <si>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Condensed consolidated statement of cash flows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</si>
  <si>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</si>
  <si>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</si>
  <si>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</si>
  <si>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</si>
  <si>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</si>
  <si>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</si>
  <si>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</si>
  <si>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</si>
  <si>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</si>
  <si>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</si>
  <si>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</si>
  <si>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</si>
  <si>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</si>
  <si>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</si>
  <si>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</si>
  <si>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</si>
  <si>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</si>
  <si>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Q EQ</t>
  </si>
  <si>
    <t>FY EQ</t>
  </si>
  <si>
    <t>Condensed statement of changes in equity</t>
  </si>
  <si>
    <t>Opening balance</t>
  </si>
  <si>
    <t>Net loss/income for the period</t>
  </si>
  <si>
    <t>Other comprehensive income for the period</t>
  </si>
  <si>
    <t>Total comprehensive loss/income for the period</t>
  </si>
  <si>
    <t>Effect of employee share option programmes</t>
  </si>
  <si>
    <t>Share of option changes in equity of associates</t>
  </si>
  <si>
    <t>Change in non-controlling interests</t>
  </si>
  <si>
    <t>Dividends to non-controlling interests</t>
  </si>
  <si>
    <t>Closing balance</t>
  </si>
  <si>
    <t>Net Sales</t>
  </si>
  <si>
    <t>Nordic Entertainment</t>
  </si>
  <si>
    <t>International Entertainment</t>
  </si>
  <si>
    <t>Central operations</t>
  </si>
  <si>
    <t>Eliminations</t>
  </si>
  <si>
    <t>Total operations</t>
  </si>
  <si>
    <t>Operating income (EBIT)</t>
  </si>
  <si>
    <t>Central operations &amp; eliminations</t>
  </si>
  <si>
    <t>Non-recurring items</t>
  </si>
  <si>
    <t>Total EBIT</t>
  </si>
  <si>
    <t>Business segments</t>
  </si>
  <si>
    <t>Business segments Summary</t>
  </si>
  <si>
    <t>Q BSS</t>
  </si>
  <si>
    <t>Q1 2013</t>
  </si>
  <si>
    <t>Q2 2013</t>
  </si>
  <si>
    <t>Q3 2013</t>
  </si>
  <si>
    <t>Q4 2013</t>
  </si>
  <si>
    <t>Business Segments</t>
  </si>
  <si>
    <r>
      <t>Q1 2013</t>
    </r>
    <r>
      <rPr>
        <vertAlign val="superscript"/>
        <sz val="8"/>
        <color rgb="FF000000"/>
        <rFont val="Calibri"/>
        <family val="2"/>
        <scheme val="minor"/>
      </rPr>
      <t>1)</t>
    </r>
  </si>
  <si>
    <r>
      <t>Q2 2013</t>
    </r>
    <r>
      <rPr>
        <vertAlign val="superscript"/>
        <sz val="8"/>
        <color rgb="FF000000"/>
        <rFont val="Calibri"/>
        <family val="2"/>
        <scheme val="minor"/>
      </rPr>
      <t>1)</t>
    </r>
  </si>
  <si>
    <r>
      <t>Q3 2013</t>
    </r>
    <r>
      <rPr>
        <vertAlign val="superscript"/>
        <sz val="8"/>
        <color rgb="FF000000"/>
        <rFont val="Calibri"/>
        <family val="2"/>
        <scheme val="minor"/>
      </rPr>
      <t>1)</t>
    </r>
  </si>
  <si>
    <r>
      <t>Q4 2013</t>
    </r>
    <r>
      <rPr>
        <vertAlign val="superscript"/>
        <sz val="8"/>
        <color rgb="FF000000"/>
        <rFont val="Calibri"/>
        <family val="2"/>
        <scheme val="minor"/>
      </rPr>
      <t>1)</t>
    </r>
  </si>
  <si>
    <t>End-of-period data</t>
  </si>
  <si>
    <r>
      <t>2013</t>
    </r>
    <r>
      <rPr>
        <vertAlign val="superscript"/>
        <sz val="8"/>
        <color rgb="FF000000"/>
        <rFont val="Calibri"/>
        <family val="2"/>
        <scheme val="minor"/>
      </rPr>
      <t>1)</t>
    </r>
  </si>
  <si>
    <t>MTGx</t>
  </si>
  <si>
    <t>Net income for the period, discontinued operations</t>
  </si>
  <si>
    <t>Net debt (SEKm)</t>
  </si>
  <si>
    <t xml:space="preserve"> - of which, satellite</t>
  </si>
  <si>
    <t xml:space="preserve"> - of which, 3rd party networks</t>
  </si>
  <si>
    <t>Satellite ARPU (SEK)</t>
  </si>
  <si>
    <t>Q FY KPI</t>
  </si>
  <si>
    <t>Q1 2011</t>
  </si>
  <si>
    <t>Q2 2011</t>
  </si>
  <si>
    <t>Q3 2011</t>
  </si>
  <si>
    <t>Q4 2011</t>
  </si>
  <si>
    <r>
      <t>Discontinued operations</t>
    </r>
    <r>
      <rPr>
        <b/>
        <vertAlign val="superscript"/>
        <sz val="8"/>
        <color rgb="FF000000"/>
        <rFont val="Calibri"/>
        <family val="2"/>
        <scheme val="minor"/>
      </rPr>
      <t>2)</t>
    </r>
  </si>
  <si>
    <t>Note: Q1 2011 - Q4 2013 operating income includes income from associated companies. From Q1 2014 associated company CTC is reported as a discontinued operation</t>
  </si>
  <si>
    <t>Group (SEK million)</t>
  </si>
  <si>
    <t>Short-term loans</t>
  </si>
  <si>
    <t>Current part of long term loans</t>
  </si>
  <si>
    <t>Short-term borrowings</t>
  </si>
  <si>
    <t>Other short-term interest-bearing liabilities</t>
  </si>
  <si>
    <t>Total short-term borrowings</t>
  </si>
  <si>
    <t>Long-term borrowings</t>
  </si>
  <si>
    <t>Other long-term interest-bearing liabilities</t>
  </si>
  <si>
    <t>Total long-term borrowings</t>
  </si>
  <si>
    <t>Total borrowings</t>
  </si>
  <si>
    <t>Cash and cash equivalents</t>
  </si>
  <si>
    <t>Long- and short-term interest bearing assets</t>
  </si>
  <si>
    <t>Total cash and interest bearing assets</t>
  </si>
  <si>
    <t>Shares outstanding at the end of the period</t>
  </si>
  <si>
    <t>Basic average number of shares outstanding</t>
  </si>
  <si>
    <t>Diluted average number of shares outstanding</t>
  </si>
  <si>
    <t>Number of shares</t>
  </si>
  <si>
    <t>Interest-bearing financial receivables</t>
  </si>
  <si>
    <t>Interest-bearing current receivables</t>
  </si>
  <si>
    <t>Other current receivables</t>
  </si>
  <si>
    <t>Intangibles assets</t>
  </si>
  <si>
    <t>Tangible assets</t>
  </si>
  <si>
    <t>Other financial assets</t>
  </si>
  <si>
    <t>Capital Employed</t>
  </si>
  <si>
    <t>Sum</t>
  </si>
  <si>
    <t>Financed by:</t>
  </si>
  <si>
    <t>Average Capital Employed (5 quarters)</t>
  </si>
  <si>
    <t>FY BSS</t>
  </si>
  <si>
    <t>Organic growth</t>
  </si>
  <si>
    <t>Acquisitions/divestments</t>
  </si>
  <si>
    <t>Changes in FX rates</t>
  </si>
  <si>
    <t>Operating income before items affecting comparability</t>
  </si>
  <si>
    <t>Items affecting comparability (IAC)</t>
  </si>
  <si>
    <t xml:space="preserve">Net debt </t>
  </si>
  <si>
    <t>Alternative Performance Measures</t>
  </si>
  <si>
    <t>APM</t>
  </si>
  <si>
    <t>Change in net sales from Organic growth, Acquisitions/divestments and Changes in FX rates</t>
  </si>
  <si>
    <t>Return on Capital Employed (ROCE)</t>
  </si>
  <si>
    <t>Net debt/EBITDA</t>
  </si>
  <si>
    <t>Operating margin before IAC</t>
  </si>
  <si>
    <t>MTG is using the following APMs:</t>
  </si>
  <si>
    <t>The reconciliation of these APMs to lines in the financial statements, with accompanying explanations, is provided in the interim reports (starting from Q2 2016) on www.mtg.com</t>
  </si>
  <si>
    <t>n.m.</t>
  </si>
  <si>
    <t>Q3 2016</t>
  </si>
  <si>
    <t>Condensed statement of comprehensive income for the group</t>
  </si>
  <si>
    <t>Net income, continuing operations</t>
  </si>
  <si>
    <t>Other comprehensive income</t>
  </si>
  <si>
    <t>Items that are or may be reclassified to profit or loss net of tax:</t>
  </si>
  <si>
    <t>Currency translation differences</t>
  </si>
  <si>
    <t>Cash flow hedge</t>
  </si>
  <si>
    <t>Change in non-controlling interest</t>
  </si>
  <si>
    <t>Revaluation of shares at market value</t>
  </si>
  <si>
    <t>Share of other comprehensive income of associates</t>
  </si>
  <si>
    <t>Other comprehensive income, continuing operations</t>
  </si>
  <si>
    <t>Total comprehensive income, continuing operations</t>
  </si>
  <si>
    <t>Comprehensive income, discontinued operations</t>
  </si>
  <si>
    <t>Total comprehensive income for the period</t>
  </si>
  <si>
    <t>Total comprehensive income attributable to:</t>
  </si>
  <si>
    <t>Net income, discontinued operations</t>
  </si>
  <si>
    <t>Organic sales growth (%)</t>
  </si>
  <si>
    <t>Q4 2016</t>
  </si>
  <si>
    <t>Condensed balance sheet</t>
  </si>
  <si>
    <t>Q1 2017</t>
  </si>
  <si>
    <t>Liabilities associated with assets held for sale</t>
  </si>
  <si>
    <r>
      <t>Liabilities related to assets held for sales</t>
    </r>
    <r>
      <rPr>
        <vertAlign val="superscript"/>
        <sz val="8"/>
        <color theme="1"/>
        <rFont val="Calibri"/>
        <family val="2"/>
        <scheme val="minor"/>
      </rPr>
      <t>2)</t>
    </r>
  </si>
  <si>
    <t>Net debt excluding assets held for sales</t>
  </si>
  <si>
    <r>
      <t>Net debt related to assets held for sale</t>
    </r>
    <r>
      <rPr>
        <vertAlign val="superscript"/>
        <sz val="8"/>
        <color theme="1"/>
        <rFont val="Calibri"/>
        <family val="2"/>
        <scheme val="minor"/>
      </rPr>
      <t>1)</t>
    </r>
  </si>
  <si>
    <t>Change in presentation of prize money</t>
  </si>
  <si>
    <r>
      <t>Discontinued operations</t>
    </r>
    <r>
      <rPr>
        <b/>
        <vertAlign val="superscript"/>
        <sz val="8"/>
        <color rgb="FF000000"/>
        <rFont val="Calibri"/>
        <family val="2"/>
        <scheme val="minor"/>
      </rPr>
      <t>2), 3)</t>
    </r>
  </si>
  <si>
    <r>
      <t>Q1 2016</t>
    </r>
    <r>
      <rPr>
        <vertAlign val="superscript"/>
        <sz val="8"/>
        <color rgb="FF000000"/>
        <rFont val="Calibri"/>
        <family val="2"/>
        <scheme val="minor"/>
      </rPr>
      <t>3)</t>
    </r>
  </si>
  <si>
    <r>
      <t>Q2 2016</t>
    </r>
    <r>
      <rPr>
        <vertAlign val="superscript"/>
        <sz val="8"/>
        <color rgb="FF000000"/>
        <rFont val="Calibri"/>
        <family val="2"/>
        <scheme val="minor"/>
      </rPr>
      <t>3)</t>
    </r>
  </si>
  <si>
    <r>
      <t>Q3 2016</t>
    </r>
    <r>
      <rPr>
        <vertAlign val="superscript"/>
        <sz val="8"/>
        <color rgb="FF000000"/>
        <rFont val="Calibri"/>
        <family val="2"/>
        <scheme val="minor"/>
      </rPr>
      <t>3)</t>
    </r>
  </si>
  <si>
    <r>
      <t>Q4 2016</t>
    </r>
    <r>
      <rPr>
        <vertAlign val="superscript"/>
        <sz val="8"/>
        <color rgb="FF000000"/>
        <rFont val="Calibri"/>
        <family val="2"/>
        <scheme val="minor"/>
      </rPr>
      <t>3)</t>
    </r>
  </si>
  <si>
    <r>
      <t>Q1 2017</t>
    </r>
    <r>
      <rPr>
        <vertAlign val="superscript"/>
        <sz val="8"/>
        <color rgb="FF000000"/>
        <rFont val="Calibri"/>
        <family val="2"/>
        <scheme val="minor"/>
      </rPr>
      <t>3)</t>
    </r>
  </si>
  <si>
    <r>
      <t>Q1 2016</t>
    </r>
    <r>
      <rPr>
        <vertAlign val="superscript"/>
        <sz val="8"/>
        <color rgb="FF000000"/>
        <rFont val="Calibri"/>
        <family val="2"/>
        <scheme val="minor"/>
      </rPr>
      <t>2)</t>
    </r>
  </si>
  <si>
    <r>
      <t>Q2 2016</t>
    </r>
    <r>
      <rPr>
        <vertAlign val="superscript"/>
        <sz val="8"/>
        <color rgb="FF000000"/>
        <rFont val="Calibri"/>
        <family val="2"/>
        <scheme val="minor"/>
      </rPr>
      <t>2)</t>
    </r>
  </si>
  <si>
    <r>
      <t>Q3 2016</t>
    </r>
    <r>
      <rPr>
        <vertAlign val="superscript"/>
        <sz val="8"/>
        <color rgb="FF000000"/>
        <rFont val="Calibri"/>
        <family val="2"/>
        <scheme val="minor"/>
      </rPr>
      <t>2)</t>
    </r>
  </si>
  <si>
    <r>
      <t>Q4 2016</t>
    </r>
    <r>
      <rPr>
        <vertAlign val="superscript"/>
        <sz val="8"/>
        <color rgb="FF000000"/>
        <rFont val="Calibri"/>
        <family val="2"/>
        <scheme val="minor"/>
      </rPr>
      <t>2)</t>
    </r>
  </si>
  <si>
    <r>
      <t>Q1 2017</t>
    </r>
    <r>
      <rPr>
        <vertAlign val="superscript"/>
        <sz val="8"/>
        <color rgb="FF000000"/>
        <rFont val="Calibri"/>
        <family val="2"/>
        <scheme val="minor"/>
      </rPr>
      <t>2)</t>
    </r>
  </si>
  <si>
    <r>
      <t>Q1 2016</t>
    </r>
    <r>
      <rPr>
        <vertAlign val="superscript"/>
        <sz val="8"/>
        <color rgb="FF000000"/>
        <rFont val="Calibri"/>
        <family val="2"/>
        <scheme val="minor"/>
      </rPr>
      <t>1)</t>
    </r>
  </si>
  <si>
    <r>
      <t>Q2 2016</t>
    </r>
    <r>
      <rPr>
        <vertAlign val="superscript"/>
        <sz val="8"/>
        <color rgb="FF000000"/>
        <rFont val="Calibri"/>
        <family val="2"/>
        <scheme val="minor"/>
      </rPr>
      <t>1)</t>
    </r>
  </si>
  <si>
    <r>
      <t>Q3 2016</t>
    </r>
    <r>
      <rPr>
        <vertAlign val="superscript"/>
        <sz val="8"/>
        <color rgb="FF000000"/>
        <rFont val="Calibri"/>
        <family val="2"/>
        <scheme val="minor"/>
      </rPr>
      <t>1)</t>
    </r>
  </si>
  <si>
    <r>
      <t>Q4 2016</t>
    </r>
    <r>
      <rPr>
        <vertAlign val="superscript"/>
        <sz val="8"/>
        <color rgb="FF000000"/>
        <rFont val="Calibri"/>
        <family val="2"/>
        <scheme val="minor"/>
      </rPr>
      <t>1)</t>
    </r>
  </si>
  <si>
    <r>
      <t>Q1 2017</t>
    </r>
    <r>
      <rPr>
        <vertAlign val="superscript"/>
        <sz val="8"/>
        <color rgb="FF000000"/>
        <rFont val="Calibri"/>
        <family val="2"/>
        <scheme val="minor"/>
      </rPr>
      <t>1)</t>
    </r>
  </si>
  <si>
    <t>1) Czech, Baltic and African operations has been reclassified as 'Assets held for sale' and 'Discontinued operations'., the cash flow statement has been restated accordingly.</t>
  </si>
  <si>
    <r>
      <t>2016</t>
    </r>
    <r>
      <rPr>
        <vertAlign val="superscript"/>
        <sz val="8"/>
        <color rgb="FF000000"/>
        <rFont val="Calibri"/>
        <family val="2"/>
        <scheme val="minor"/>
      </rPr>
      <t>3)</t>
    </r>
  </si>
  <si>
    <r>
      <t>2016</t>
    </r>
    <r>
      <rPr>
        <vertAlign val="superscript"/>
        <sz val="8"/>
        <color rgb="FF000000"/>
        <rFont val="Calibri"/>
        <family val="2"/>
        <scheme val="minor"/>
      </rPr>
      <t>2)</t>
    </r>
  </si>
  <si>
    <r>
      <t>2016</t>
    </r>
    <r>
      <rPr>
        <vertAlign val="superscript"/>
        <sz val="8"/>
        <color rgb="FF000000"/>
        <rFont val="Calibri"/>
        <family val="2"/>
        <scheme val="minor"/>
      </rPr>
      <t>1)</t>
    </r>
  </si>
  <si>
    <t>Czech, Baltics and Africa</t>
  </si>
  <si>
    <r>
      <t>Assets and liabilities held for sale</t>
    </r>
    <r>
      <rPr>
        <b/>
        <vertAlign val="superscript"/>
        <sz val="8"/>
        <color theme="1"/>
        <rFont val="Calibri"/>
        <family val="2"/>
        <scheme val="minor"/>
      </rPr>
      <t>2)</t>
    </r>
  </si>
  <si>
    <t>1) Including cash and financial liabilities related to discontinued operations</t>
  </si>
  <si>
    <t xml:space="preserve">Discontinued operations </t>
  </si>
  <si>
    <t>Total operations (reconcilation against non-restated 2015 Income statement)</t>
  </si>
  <si>
    <t>Total operating income</t>
  </si>
  <si>
    <t>MTG has introduced the new European reporting guidelines concerning Alternative Performance Measures. The purpose of APMs is to facilitate the analysis of business performance and industry trends that cannot be directly derived from financial statements.</t>
  </si>
  <si>
    <t>Operating margin</t>
  </si>
  <si>
    <t>Administrative expenses</t>
  </si>
  <si>
    <r>
      <t>Selling expenses</t>
    </r>
    <r>
      <rPr>
        <vertAlign val="superscript"/>
        <sz val="8"/>
        <color theme="1"/>
        <rFont val="Calibri"/>
        <family val="2"/>
        <scheme val="minor"/>
      </rPr>
      <t>3)</t>
    </r>
  </si>
  <si>
    <t>3) Includes selling and administrative expenses up until the restatement Q1 2016</t>
  </si>
  <si>
    <t>Other operating expenses</t>
  </si>
  <si>
    <r>
      <t>Other operating revenues</t>
    </r>
    <r>
      <rPr>
        <vertAlign val="superscript"/>
        <sz val="8"/>
        <color theme="1"/>
        <rFont val="Calibri"/>
        <family val="2"/>
        <scheme val="minor"/>
      </rPr>
      <t>4)</t>
    </r>
  </si>
  <si>
    <t>4) Reported net of other operating expenses until the restatement Q1 2016</t>
  </si>
  <si>
    <t>Change in cash and cash equivalents reclassified to assets held for sale</t>
  </si>
  <si>
    <t>CSOV Bulgaria (18-49)</t>
  </si>
  <si>
    <t>MTG Studios</t>
  </si>
  <si>
    <t>Total operations excl IAC</t>
  </si>
  <si>
    <t>Assets held for sale</t>
  </si>
  <si>
    <r>
      <t>Assets held for sale</t>
    </r>
    <r>
      <rPr>
        <vertAlign val="superscript"/>
        <sz val="8"/>
        <color theme="1"/>
        <rFont val="Calibri"/>
        <family val="2"/>
        <scheme val="minor"/>
      </rPr>
      <t>2)</t>
    </r>
  </si>
  <si>
    <t>Net debt related to continuing operations</t>
  </si>
  <si>
    <t>Capital Employed related to continuing operations</t>
  </si>
  <si>
    <t>Financial Metrics</t>
  </si>
  <si>
    <r>
      <t>Operating margin (%)</t>
    </r>
    <r>
      <rPr>
        <vertAlign val="superscript"/>
        <sz val="8"/>
        <color theme="1"/>
        <rFont val="Calibri"/>
        <family val="2"/>
        <scheme val="minor"/>
      </rPr>
      <t>2)</t>
    </r>
  </si>
  <si>
    <t>2) Before items affecting comparability</t>
  </si>
  <si>
    <t>Consolidated income statement</t>
  </si>
  <si>
    <t>Q BalSh</t>
  </si>
  <si>
    <t>FY BalSh</t>
  </si>
  <si>
    <t>Operating income before items affecting comparability (IAC)</t>
  </si>
  <si>
    <r>
      <t>ROCE, continuing operations (%)</t>
    </r>
    <r>
      <rPr>
        <vertAlign val="superscript"/>
        <sz val="8"/>
        <color theme="1"/>
        <rFont val="Calibri"/>
        <family val="2"/>
        <scheme val="minor"/>
      </rPr>
      <t>2)</t>
    </r>
  </si>
  <si>
    <t xml:space="preserve"> of which  Free TV and Radio</t>
  </si>
  <si>
    <t xml:space="preserve"> of which  Pay TV</t>
  </si>
  <si>
    <t xml:space="preserve">  of which Free TV and Radio</t>
  </si>
  <si>
    <t xml:space="preserve"> of which Pay TV</t>
  </si>
  <si>
    <t xml:space="preserve">  of which Pay TV</t>
  </si>
  <si>
    <t>Costs</t>
  </si>
  <si>
    <r>
      <t>Full year 2016</t>
    </r>
    <r>
      <rPr>
        <vertAlign val="superscript"/>
        <sz val="8"/>
        <color rgb="FF000000"/>
        <rFont val="Calibri"/>
        <family val="2"/>
        <scheme val="minor"/>
      </rPr>
      <t>1)</t>
    </r>
  </si>
  <si>
    <t>GROUP</t>
  </si>
  <si>
    <t>NORDIC ENTERTAINMENT</t>
  </si>
  <si>
    <t>INTERNATIONAL ENTERTAINMENT</t>
  </si>
  <si>
    <t>MTG STUDIOS</t>
  </si>
  <si>
    <t>Q2 2017</t>
  </si>
  <si>
    <r>
      <t>Q2 2017</t>
    </r>
    <r>
      <rPr>
        <vertAlign val="superscript"/>
        <sz val="8"/>
        <color rgb="FF000000"/>
        <rFont val="Calibri"/>
        <family val="2"/>
        <scheme val="minor"/>
      </rPr>
      <t>1)</t>
    </r>
  </si>
  <si>
    <t xml:space="preserve">Consolidated income statement </t>
  </si>
  <si>
    <t>Net income for the period, continuing operations attributable to:</t>
  </si>
  <si>
    <t>Total net income for the period, attributable to:</t>
  </si>
  <si>
    <t>Net income for the period</t>
  </si>
  <si>
    <r>
      <t>Q1 2015</t>
    </r>
    <r>
      <rPr>
        <vertAlign val="superscript"/>
        <sz val="11"/>
        <color theme="1"/>
        <rFont val="Calibri"/>
        <family val="2"/>
        <scheme val="minor"/>
      </rPr>
      <t>1)</t>
    </r>
  </si>
  <si>
    <r>
      <t>Q2 2015</t>
    </r>
    <r>
      <rPr>
        <vertAlign val="superscript"/>
        <sz val="11"/>
        <color theme="1"/>
        <rFont val="Calibri"/>
        <family val="2"/>
        <scheme val="minor"/>
      </rPr>
      <t>1)</t>
    </r>
  </si>
  <si>
    <r>
      <t>Q3 2015</t>
    </r>
    <r>
      <rPr>
        <vertAlign val="superscript"/>
        <sz val="11"/>
        <color theme="1"/>
        <rFont val="Calibri"/>
        <family val="2"/>
        <scheme val="minor"/>
      </rPr>
      <t>1)</t>
    </r>
  </si>
  <si>
    <r>
      <t>Q4 2015</t>
    </r>
    <r>
      <rPr>
        <vertAlign val="superscript"/>
        <sz val="11"/>
        <color theme="1"/>
        <rFont val="Calibri"/>
        <family val="2"/>
        <scheme val="minor"/>
      </rPr>
      <t>1)</t>
    </r>
  </si>
  <si>
    <r>
      <t>Q1 2016</t>
    </r>
    <r>
      <rPr>
        <vertAlign val="superscript"/>
        <sz val="11"/>
        <color theme="1"/>
        <rFont val="Calibri"/>
        <family val="2"/>
        <scheme val="minor"/>
      </rPr>
      <t>1)</t>
    </r>
  </si>
  <si>
    <r>
      <t>Q2 2016</t>
    </r>
    <r>
      <rPr>
        <vertAlign val="superscript"/>
        <sz val="11"/>
        <color theme="1"/>
        <rFont val="Calibri"/>
        <family val="2"/>
        <scheme val="minor"/>
      </rPr>
      <t>1)</t>
    </r>
  </si>
  <si>
    <r>
      <t>Q3 2016</t>
    </r>
    <r>
      <rPr>
        <vertAlign val="superscript"/>
        <sz val="11"/>
        <color theme="1"/>
        <rFont val="Calibri"/>
        <family val="2"/>
        <scheme val="minor"/>
      </rPr>
      <t>1)</t>
    </r>
  </si>
  <si>
    <r>
      <t>Q4 2016</t>
    </r>
    <r>
      <rPr>
        <vertAlign val="superscript"/>
        <sz val="11"/>
        <color theme="1"/>
        <rFont val="Calibri"/>
        <family val="2"/>
        <scheme val="minor"/>
      </rPr>
      <t>1)</t>
    </r>
  </si>
  <si>
    <r>
      <t>Q1 2017</t>
    </r>
    <r>
      <rPr>
        <vertAlign val="superscript"/>
        <sz val="11"/>
        <color theme="1"/>
        <rFont val="Calibri"/>
        <family val="2"/>
        <scheme val="minor"/>
      </rPr>
      <t>1)</t>
    </r>
  </si>
  <si>
    <t>Q3 2017</t>
  </si>
  <si>
    <t xml:space="preserve">Net debt / EBITDA </t>
  </si>
  <si>
    <t xml:space="preserve">  of which esports</t>
  </si>
  <si>
    <t xml:space="preserve">  of which online gaming</t>
  </si>
  <si>
    <t xml:space="preserve">  of which digital video networks</t>
  </si>
  <si>
    <t>Costs before depreciation and amortisation</t>
  </si>
  <si>
    <t>EBITDA</t>
  </si>
  <si>
    <t>EBITDA margin</t>
  </si>
  <si>
    <t>Depreciation</t>
  </si>
  <si>
    <t>Amortisation</t>
  </si>
  <si>
    <t>Costs (total)</t>
  </si>
  <si>
    <t>2) The Czech, Baltic and African operations has been reclassified as 'Assets held for sale' and 'Discontinued operations'., the income statement has been restated accordingly.</t>
  </si>
  <si>
    <t xml:space="preserve">CSOV Sweden (15-49) </t>
  </si>
  <si>
    <t xml:space="preserve">CSOV Norway (15-49) </t>
  </si>
  <si>
    <t xml:space="preserve">CSOV Denmark (15-49) </t>
  </si>
  <si>
    <t>2) Associated company CTC Media, inc., has been reclassified as 'Assets held for sale' and 'Discontinued operations', and the income statement has been restated accordingly.</t>
  </si>
  <si>
    <t>3) The Czech, Baltic and African operations were reclassified as 'Assets held for sale' and 'Discontinued operations', and the financial information has been restated accordingly.</t>
  </si>
  <si>
    <t>Q4 2017</t>
  </si>
  <si>
    <t>2) The Czech, Baltic and African operations were reclassified as 'Assets held for sale' and 'Discontinued operations', and the income statement has been restated accordingly.</t>
  </si>
  <si>
    <t>Q42017</t>
  </si>
  <si>
    <t>3) The Czech, Baltic and African operations were reclassified as 'Assets held for sale' and 'Discontinued operations', and the balance sheet has been restated accordingly.</t>
  </si>
  <si>
    <t>1) The Czech, Baltic and African operations were reclassified as 'Assets held for sale' and 'Discontinued operations', and the cash flow statement has been restated accordingly.</t>
  </si>
  <si>
    <t>1) The Czech, Baltic and African operations were reclassified as 'Assets held for sale' and 'Discontinued operations', and the financial information has been restated for the International Entertainment and Studios segments and for total operations.</t>
  </si>
  <si>
    <t>1) The Czech, Baltic and African operations were reclassified as 'Assets held for sale' and 'Discontinued operations', and the data has been restated accordingly.</t>
  </si>
  <si>
    <t>1) The African operations were reclassified as 'Assets held for sale' and 'Discontinued operations', and the data has been restated accordingly.</t>
  </si>
  <si>
    <t>1) The Czech, Baltic and African operations were reclassified as 'Assets held for sale' and 'Discontinued operations', and the financial information has been restated accordingly.</t>
  </si>
  <si>
    <t>2) The Czech, Baltic and African operations were reclassified as 'Assets held for sale' and 'Discontinued operations', and the balance sheet has been restated accordingly.</t>
  </si>
  <si>
    <t>1) The Czech, Baltic and African operations were reclassified as 'Assets held for sale' and 'Discontinued operations', and the balance sheet has been restated accordingly.</t>
  </si>
  <si>
    <t>1) The Czech, Baltic and African operations were reclassified as 'Assets held for sale' and 'Discontinued operations', and the income statement has been restated accordingly.</t>
  </si>
  <si>
    <t>Full year 2017</t>
  </si>
  <si>
    <t>Q1 2018</t>
  </si>
  <si>
    <t>2) Relates to Nova Group and Trace in 2018, to the Czech Republic, Baltic and African companies (excluding Trace) in 2017 and to CTC Media in 2016</t>
  </si>
  <si>
    <t>1) Relates to Nova Group and Trace in 2018, and to the sale of Prima and Baltic companies in 2017.</t>
  </si>
  <si>
    <t>Q2 2018</t>
  </si>
  <si>
    <t>Subscriber base excl Viaplay ('000s)</t>
  </si>
  <si>
    <r>
      <t>Q2 2018</t>
    </r>
    <r>
      <rPr>
        <vertAlign val="superscript"/>
        <sz val="8"/>
        <color rgb="FF000000"/>
        <rFont val="Calibri"/>
        <family val="2"/>
        <scheme val="minor"/>
      </rPr>
      <t>2)</t>
    </r>
  </si>
  <si>
    <r>
      <t>Q2 2018</t>
    </r>
    <r>
      <rPr>
        <vertAlign val="superscript"/>
        <sz val="8"/>
        <color rgb="FF000000"/>
        <rFont val="Calibri"/>
        <family val="2"/>
        <scheme val="minor"/>
      </rPr>
      <t>1)</t>
    </r>
  </si>
  <si>
    <t>FY BS</t>
  </si>
  <si>
    <t>Q3 2018</t>
  </si>
  <si>
    <t xml:space="preserve">2) Splay Networks is from Q2 2018 reported in MTG Studios instead of MTGx. Historical numbers have not been restated. </t>
  </si>
  <si>
    <r>
      <t>Q3 2018</t>
    </r>
    <r>
      <rPr>
        <vertAlign val="superscript"/>
        <sz val="8"/>
        <color rgb="FF000000"/>
        <rFont val="Calibri"/>
        <family val="2"/>
        <scheme val="minor"/>
      </rPr>
      <t>2)</t>
    </r>
  </si>
  <si>
    <r>
      <t>Q3 2018</t>
    </r>
    <r>
      <rPr>
        <vertAlign val="superscript"/>
        <sz val="8"/>
        <color rgb="FF000000"/>
        <rFont val="Calibri"/>
        <family val="2"/>
        <scheme val="minor"/>
      </rPr>
      <t>1)</t>
    </r>
  </si>
  <si>
    <t xml:space="preserve">1) Splay Networks is from Q2 2018 reported in MTG Studios instead of MTGx. Historical numbers have not been restated. </t>
  </si>
  <si>
    <t>Q4 2018</t>
  </si>
  <si>
    <r>
      <t>Q4 2018</t>
    </r>
    <r>
      <rPr>
        <vertAlign val="superscript"/>
        <sz val="8"/>
        <color rgb="FF000000"/>
        <rFont val="Calibri"/>
        <family val="2"/>
        <scheme val="minor"/>
      </rPr>
      <t>2)</t>
    </r>
  </si>
  <si>
    <r>
      <t>Q4 2018</t>
    </r>
    <r>
      <rPr>
        <vertAlign val="superscript"/>
        <sz val="8"/>
        <color rgb="FF000000"/>
        <rFont val="Calibri"/>
        <family val="2"/>
        <scheme val="minor"/>
      </rPr>
      <t>1)</t>
    </r>
  </si>
  <si>
    <r>
      <t>2018</t>
    </r>
    <r>
      <rPr>
        <vertAlign val="superscript"/>
        <sz val="8"/>
        <color rgb="FF000000"/>
        <rFont val="Calibri"/>
        <family val="2"/>
        <scheme val="minor"/>
      </rPr>
      <t>2)</t>
    </r>
  </si>
  <si>
    <t>Dividends to minority owners</t>
  </si>
  <si>
    <t>Full year 2018</t>
  </si>
  <si>
    <r>
      <t>2018</t>
    </r>
    <r>
      <rPr>
        <vertAlign val="superscript"/>
        <sz val="8"/>
        <color rgb="FF00000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</si>
</sst>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 _€_-;\-* #,##0\ _€_-;_-* &quot;-&quot;\ _€_-;_-@_-"/>
    <numFmt numFmtId="169" formatCode="&quot;$&quot;#,##0_);\(&quot;$&quot;#,##0\)"/>
    <numFmt numFmtId="170" formatCode="&quot;$&quot;#,##0_);[Red]\(&quot;$&quot;#,##0\)"/>
    <numFmt numFmtId="171" formatCode="&quot;$&quot;#,##0.00_);\(&quot;$&quot;#,##0.00\)"/>
    <numFmt numFmtId="172" formatCode="&quot;$&quot;#,##0.00_);[Red]\(&quot;$&quot;#,##0.00\)"/>
    <numFmt numFmtId="173" formatCode="_(&quot;$&quot;* #,##0_);_(&quot;$&quot;* \(#,##0\);_(&quot;$&quot;* &quot;-&quot;_);_(@_)"/>
    <numFmt numFmtId="174" formatCode="_(* #,##0_);_(* \(#,##0\);_(* &quot;-&quot;_);_(@_)"/>
    <numFmt numFmtId="175" formatCode="_(&quot;$&quot;* #,##0.00_);_(&quot;$&quot;* \(#,##0.00\);_(&quot;$&quot;* &quot;-&quot;??_);_(@_)"/>
    <numFmt numFmtId="176" formatCode="_(* #,##0.00_);_(* \(#,##0.00\);_(* &quot;-&quot;??_);_(@_)"/>
    <numFmt numFmtId="177" formatCode="0.0%"/>
    <numFmt numFmtId="178" formatCode="&quot;W&quot;#,##0\ \ \ "/>
    <numFmt numFmtId="179" formatCode="#,##0.0\ ;\(#,##0.0\)"/>
    <numFmt numFmtId="180" formatCode="&quot;$&quot;#,##0.0_);\(&quot;$&quot;#,##0.0\)"/>
    <numFmt numFmtId="181" formatCode="&quot;$&quot;#,##0.000_);\(&quot;$&quot;#,##0.000\)"/>
    <numFmt numFmtId="182" formatCode="\$#,##0_);[Red]\(\$#,##0\)"/>
    <numFmt numFmtId="183" formatCode="0_ "/>
    <numFmt numFmtId="184" formatCode="&quot;113-&quot;@"/>
    <numFmt numFmtId="185" formatCode="\C&quot;$&quot;\ #,##0.00_);\C&quot;$&quot;\ \(#,##0.00\);\C&quot;$&quot;\ 0.00_)"/>
    <numFmt numFmtId="186" formatCode="#,##0.0_);[Red]\(#,##0.0\)"/>
    <numFmt numFmtId="187" formatCode="&quot;$&quot;#,##0.000\ ;\(&quot;$&quot;#,##0.000\)"/>
    <numFmt numFmtId="188" formatCode="_(&quot;$&quot;#,##0_)&quot;millions&quot;;\(&quot;$&quot;#,##0\)&quot; millions&quot;"/>
    <numFmt numFmtId="189" formatCode="&quot;$&quot;#,##0.00_)\ \ \ ;\(&quot;$&quot;#,##0.00\)\ \ \ "/>
    <numFmt numFmtId="190" formatCode="&quot;$&quot;#,##0.00&quot;*&quot;\ \ ;\(&quot;$&quot;#,##0.00\)&quot;*&quot;\ \ "/>
    <numFmt numFmtId="191" formatCode="&quot;$&quot;#,##0.00\A_)\ ;\(&quot;$&quot;#,##0.00\A\)\ \ "/>
    <numFmt numFmtId="192" formatCode="0.0%_);\(0.0%\)"/>
    <numFmt numFmtId="193" formatCode="[$$-C09]#,##0.00"/>
    <numFmt numFmtId="194" formatCode="0.000"/>
    <numFmt numFmtId="195" formatCode="General_)"/>
    <numFmt numFmtId="196" formatCode="0.0_)\%;\(0.0\)\%;0.0_)\%;@_)_%"/>
    <numFmt numFmtId="197" formatCode="#,##0.0_)_%;\(#,##0.0\)_%;0.0_)_%;@_)_%"/>
    <numFmt numFmtId="198" formatCode="&quot;Rup &quot;#,##0_);\(#,##0\)"/>
    <numFmt numFmtId="199" formatCode="&quot;PP &quot;#,##0_);\(#,##0\)"/>
    <numFmt numFmtId="200" formatCode="#,##0.0_)_x;\(#,##0.0\)_x"/>
    <numFmt numFmtId="201" formatCode="&quot;MR&quot;#,##0.00_);\(&quot;$&quot;#,##0.00\)"/>
    <numFmt numFmtId="202" formatCode="#,##0.0_);\(#,##0.0\)"/>
    <numFmt numFmtId="203" formatCode="#,##0.0_);\(#,##0.0\);#,##0.0_);@_)"/>
    <numFmt numFmtId="204" formatCode="#,##0.00\ ;\(#,##0.00\)\ ;\ "/>
    <numFmt numFmtId="205" formatCode="\$#,##0\);\(\$#,##0\)"/>
    <numFmt numFmtId="206" formatCode="&quot;$&quot;#,##0.00;[Red]\-&quot;$&quot;#,##0.00"/>
    <numFmt numFmtId="207" formatCode="&quot;KW &quot;#,##0_);\(#,##0\)"/>
    <numFmt numFmtId="208" formatCode="&quot;K$ &quot;#,##0_);\(#,##0\)"/>
    <numFmt numFmtId="209" formatCode="&quot;$&quot;#,##0;[Red]\-&quot;$&quot;#,##0"/>
    <numFmt numFmtId="210" formatCode="&quot;$&quot;_(#,##0.00_);&quot;$&quot;\(#,##0.00\)"/>
    <numFmt numFmtId="211" formatCode="&quot;$&quot;_(#,##0.00_);&quot;$&quot;\(#,##0.00\);&quot;$&quot;_(0.00_);@_)"/>
    <numFmt numFmtId="212" formatCode="0.0_)"/>
    <numFmt numFmtId="213" formatCode="#,##0.000000000000"/>
    <numFmt numFmtId="214" formatCode="#,##0.0;\-#,##0.0"/>
    <numFmt numFmtId="215" formatCode="#,##0_ ;\-#,##0\ "/>
    <numFmt numFmtId="216" formatCode="###0;\-###0"/>
    <numFmt numFmtId="217" formatCode="&quot;£ &quot;#,##0.00;\-&quot;£ &quot;#,##0.00"/>
    <numFmt numFmtId="218" formatCode="0.000%"/>
    <numFmt numFmtId="219" formatCode="&quot;£&quot;_(#,##0.00_);&quot;£&quot;\(#,##0.00\);&quot;£&quot;_(0.00_);@_)"/>
    <numFmt numFmtId="220" formatCode="##0.00000"/>
    <numFmt numFmtId="221" formatCode="0.00_);\(0.00\);0.00_)"/>
    <numFmt numFmtId="222" formatCode="#,##0;\(#,##0\);\–;@"/>
    <numFmt numFmtId="223" formatCode="#,##0.00_);\(#,##0.00\);0.00_);@_)"/>
    <numFmt numFmtId="224" formatCode=";;;"/>
    <numFmt numFmtId="225" formatCode="\+0%;\-0%"/>
    <numFmt numFmtId="226" formatCode="#,##0.00000000000"/>
    <numFmt numFmtId="227" formatCode="#,##0.000_);\(#,##0.000\)"/>
    <numFmt numFmtId="228" formatCode="&quot;L.&quot;\ #,##0.00;\-&quot;L.&quot;\ #,##0.00"/>
    <numFmt numFmtId="229" formatCode="#,##0.000;\-#,##0.000"/>
    <numFmt numFmtId="230" formatCode="_-&quot;L.&quot;\ * #,##0.00_-;\-&quot;L.&quot;\ * #,##0.00_-;_-&quot;L.&quot;\ * &quot;-&quot;??_-;_-@_-"/>
    <numFmt numFmtId="231" formatCode="#,##0.000;\(#,##0.000\)"/>
    <numFmt numFmtId="232" formatCode="0.000000%"/>
    <numFmt numFmtId="233" formatCode="_-* #,##0\ _D_M_-;\-* #,##0\ _D_M_-;_-* &quot;-&quot;\ _D_M_-;_-@_-"/>
    <numFmt numFmtId="234" formatCode="0.0%;\(#.#%\)"/>
    <numFmt numFmtId="235" formatCode="_(* #,##0.000_);_(* \(#,##0.000\);_(* &quot;-&quot;??_);_(@_)"/>
    <numFmt numFmtId="236" formatCode="#,###&quot;—&quot;;#,###&quot;—&quot;"/>
    <numFmt numFmtId="237" formatCode="\€_(#,##0.00_);\€\(#,##0.00\);\€_(0.00_);@_)"/>
    <numFmt numFmtId="238" formatCode="&quot;HK$ &quot;#,##0_);\(#,##0\)"/>
    <numFmt numFmtId="239" formatCode="&quot;$&quot;#,##0.00;\-&quot;$&quot;#,##0.00"/>
    <numFmt numFmtId="240" formatCode="#,##0.0_)\x;\(#,##0.0\)\x"/>
    <numFmt numFmtId="241" formatCode="0.00_)"/>
    <numFmt numFmtId="242" formatCode="#,##0_)\x;\(#,##0\)\x;0_)\x;@_)_x"/>
    <numFmt numFmtId="243" formatCode="#,##0\ ;\(#,##0\)\ ;\ "/>
    <numFmt numFmtId="244" formatCode="dd\-mm\-yy"/>
    <numFmt numFmtId="245" formatCode="0.00&quot;x&quot;"/>
    <numFmt numFmtId="246" formatCode="0.000000000"/>
    <numFmt numFmtId="247" formatCode="0&quot;**&quot;"/>
    <numFmt numFmtId="248" formatCode="#,##0.000000_);\(#,##0.000000\)"/>
    <numFmt numFmtId="249" formatCode="\$#,##0,;\$\(#,##0,\)"/>
    <numFmt numFmtId="250" formatCode="#,##0.0&quot;x&quot;\ ;\(#,##0.0\)&quot;x&quot;"/>
    <numFmt numFmtId="251" formatCode="0.000,,\ ;\(0.000\)"/>
    <numFmt numFmtId="252" formatCode="#,##0\ &quot;Pta&quot;;\-#,##0\ &quot;Pta&quot;"/>
    <numFmt numFmtId="253" formatCode="#,##0.0000,;\(#,##0.0000,\)"/>
    <numFmt numFmtId="254" formatCode="#,##0.0,\ ;\(#,##0.0,\)"/>
    <numFmt numFmtId="255" formatCode="0&quot;%&quot;"/>
    <numFmt numFmtId="256" formatCode="0.000\ ;\(0.000\)"/>
    <numFmt numFmtId="257" formatCode="\$#,##0;\(\$#,##0\)"/>
    <numFmt numFmtId="258" formatCode="&quot;Sfr&quot;#,##0_);\(&quot;Sfr&quot;#,##0\)"/>
    <numFmt numFmtId="259" formatCode="#,##0_)_x;\(#,##0\)_x;0_)_x;@_)_x"/>
    <numFmt numFmtId="260" formatCode="#,##0.0\x"/>
    <numFmt numFmtId="261" formatCode="#,##0.00000000_);\(#,##0.00000000\)"/>
    <numFmt numFmtId="262" formatCode="#,##0\ ;\(#,##0\)"/>
    <numFmt numFmtId="263" formatCode="_-&quot;$&quot;* #,##0_-;\-&quot;$&quot;* #,##0_-;_-&quot;$&quot;* &quot;-&quot;_-;_-@_-"/>
    <numFmt numFmtId="264" formatCode="0.0_)\%;\(0.0\)\%"/>
    <numFmt numFmtId="265" formatCode="&quot;$&quot;#,##0.0_);[Red]\(&quot;$&quot;#,##0.0\)"/>
    <numFmt numFmtId="266" formatCode="#,##0.0\ \ \ ;\(#,##0.0\)\ \ "/>
    <numFmt numFmtId="267" formatCode="#,##0.0_)_%;\(#,##0.0\)_%"/>
    <numFmt numFmtId="268" formatCode="#,##0.000"/>
    <numFmt numFmtId="269" formatCode="0.0000"/>
    <numFmt numFmtId="270" formatCode="&quot;$&quot;#,##0\ &quot;MM&quot;;\(&quot;$&quot;#,##0.00\ &quot;MM&quot;\)"/>
    <numFmt numFmtId="271" formatCode="0.0%;\(0.0\)%"/>
    <numFmt numFmtId="272" formatCode="\£\ #,##0_);[Red]\(\£\ #,##0\)"/>
    <numFmt numFmtId="273" formatCode="#,##0.0___);\(#,##0.0\)__\)"/>
    <numFmt numFmtId="274" formatCode="_(* #,##0_);_(* \(#,##0\);_(* &quot;-&quot;??_);_(@_)"/>
    <numFmt numFmtId="275" formatCode="\¥\ #,##0_);[Red]\(\¥\ #,##0\)"/>
    <numFmt numFmtId="276" formatCode="0_)"/>
    <numFmt numFmtId="277" formatCode="_(&quot;$&quot;* #,##0_)\ &quot;millions&quot;;_(&quot;$&quot;* \(#,##0\)&quot; millions&quot;"/>
    <numFmt numFmtId="278" formatCode="#,##0\ &quot;DM&quot;;\-#,##0\ &quot;DM&quot;"/>
    <numFmt numFmtId="279" formatCode="#,##0\ &quot;DM&quot;;[Red]\-#,##0\ &quot;DM&quot;"/>
    <numFmt numFmtId="280" formatCode="&quot;\&quot;#,##0.00;[Red]&quot;\&quot;\-#,##0.00"/>
    <numFmt numFmtId="281" formatCode="&quot;\&quot;#,##0;[Red]&quot;\&quot;\-#,##0"/>
    <numFmt numFmtId="282" formatCode="0.0"/>
    <numFmt numFmtId="283" formatCode="\A\ &quot;$&quot;#,##0.00\ ;\(\A\ &quot;$&quot;#,##0.00\)"/>
    <numFmt numFmtId="284" formatCode="_(* #,##0.0_);_(* \(#,##0.0\);_(* &quot;-&quot;??_);_(@_)"/>
    <numFmt numFmtId="285" formatCode="#,##0.0"/>
    <numFmt numFmtId="286" formatCode="0000000"/>
    <numFmt numFmtId="287" formatCode="#,##0;\(#,##0\)"/>
    <numFmt numFmtId="288" formatCode="0\A"/>
    <numFmt numFmtId="289" formatCode="_(&quot;$&quot;\ #,##0_);_(&quot;$&quot;\ \(#,##0\);_(&quot;$&quot;\ 0_);_(@_)"/>
    <numFmt numFmtId="290" formatCode="#,##0.0\x;[Red]\(#,##0.0\x\);&quot;-&quot;"/>
    <numFmt numFmtId="291" formatCode="##,##0"/>
    <numFmt numFmtId="292" formatCode="[Color10][&gt;0]&quot;ì&quot;;[Red][&lt;0]&quot;î&quot;;[Color48]&quot;è&quot;"/>
    <numFmt numFmtId="293" formatCode="0.0\x_);[Red]\(0.0\x\)"/>
    <numFmt numFmtId="294" formatCode="0.0\ "/>
    <numFmt numFmtId="295" formatCode="#,##0.000_);[Red]\(#,##0.000\)"/>
    <numFmt numFmtId="296" formatCode="#,##0,,,_);[Red]\(#,##0,,,\)"/>
    <numFmt numFmtId="297" formatCode="_-* #,##0\ _F_-;\-* #,##0\ _F_-;_-* &quot;-&quot;\ _F_-;_-@_-"/>
    <numFmt numFmtId="298" formatCode="\£#,##0_);\(\£#,##0\)"/>
    <numFmt numFmtId="299" formatCode="&quot;£&quot;#,##0.0&quot;m&quot;;\(&quot;£&quot;#,##0.0&quot;m&quot;\)"/>
    <numFmt numFmtId="300" formatCode="\•\ \ @"/>
    <numFmt numFmtId="301" formatCode="&quot;$&quot;#,##0.0000_);\(&quot;$&quot;#,##0.0000\)"/>
    <numFmt numFmtId="302" formatCode="d/m/yy"/>
    <numFmt numFmtId="303" formatCode="_(&quot;$&quot;\ #,##0_);_(&quot;$&quot;\ \(#,##0\);_(\ &quot;--&quot;_);_(@_)"/>
    <numFmt numFmtId="304" formatCode="0.000_)"/>
    <numFmt numFmtId="305" formatCode="_-&quot;$&quot;* #,##0.00_-;\-&quot;$&quot;* #,##0.00_-;_-&quot;$&quot;* &quot;-&quot;??_-;_-@_-"/>
    <numFmt numFmtId="306" formatCode="#,##0.0;[Red]\(#,##0.0\)"/>
    <numFmt numFmtId="307" formatCode="#,##0_%_);\(#,##0\)_%;#,##0_%_);@_%_)"/>
    <numFmt numFmtId="308" formatCode="#,##0.0___);\(#,##0.0__\)"/>
    <numFmt numFmtId="309" formatCode="_ * #,##0.00_ ;_ * \-#,##0.00_ ;_ * &quot;-&quot;??_ ;_ @_ "/>
    <numFmt numFmtId="310" formatCode="_-* #,##0.00\ _F_-;\-* #,##0.00\ _F_-;_-* &quot;-&quot;??\ _F_-;_-@_-"/>
    <numFmt numFmtId="311" formatCode="_(* #,##0,_);_(* \(#,##0,\)"/>
    <numFmt numFmtId="312" formatCode="0.0%\ \ \ \ \ "/>
    <numFmt numFmtId="313" formatCode="#,##0;[Red]\(#,##0\);&quot;-&quot;"/>
    <numFmt numFmtId="314" formatCode="#,##0.0;\(#,##0.0\);&quot;-&quot;"/>
    <numFmt numFmtId="315" formatCode="#,##0.00;\(#,##0.00\);&quot;-&quot;"/>
    <numFmt numFmtId="316" formatCode="#,##0.000;\(#,##0.000\);&quot;-&quot;"/>
    <numFmt numFmtId="317" formatCode="00000"/>
    <numFmt numFmtId="318" formatCode="0.00_);\(0.00\);0.00"/>
    <numFmt numFmtId="319" formatCode="#,##0&quot; kr&quot;_);[Red]\(#,##0&quot; kr&quot;\)"/>
    <numFmt numFmtId="320" formatCode="_(&quot;$&quot;* #,##0.00_);_(&quot;$&quot;* \(#,##0.00\)"/>
    <numFmt numFmtId="321" formatCode="&quot;$&quot;#,##0.0;[Red]\(&quot;$&quot;#,##0.0\)"/>
    <numFmt numFmtId="322" formatCode="&quot;$&quot;#,##0_%_);\(&quot;$&quot;#,##0\)_%;&quot;$&quot;#,##0_%_);@_%_)"/>
    <numFmt numFmtId="323" formatCode="_(&quot;$&quot;* #,##0,_);_(&quot;$&quot;* \(#,##0,\)"/>
    <numFmt numFmtId="324" formatCode="&quot;$&quot;#,##0;[Red]\ &quot;$&quot;\(#,##0\);&quot;-&quot;"/>
    <numFmt numFmtId="325" formatCode="&quot;$&quot;#,##0.0;\(&quot;$&quot;#,##0.0\);&quot;-&quot;"/>
    <numFmt numFmtId="326" formatCode="&quot;$&quot;#,##0.00;\(&quot;$&quot;#,##0.00\);&quot;-&quot;"/>
    <numFmt numFmtId="327" formatCode="&quot;$&quot;#,##0\ ;\(&quot;$&quot;#,##0\)"/>
    <numFmt numFmtId="328" formatCode="#,##0.0%;\(#,##0.0%\)"/>
    <numFmt numFmtId="329" formatCode="&quot;$&quot;#,##0.00_)\ \ ;\(&quot;$&quot;#,##0.00\)\ \ "/>
    <numFmt numFmtId="330" formatCode="@\ \ \ \ \ "/>
    <numFmt numFmtId="331" formatCode="\ \ _•\–\ \ \ \ @"/>
    <numFmt numFmtId="332" formatCode="m/d/yy_%_)"/>
    <numFmt numFmtId="333" formatCode="mmm\ d\,\ yyyy\ "/>
    <numFmt numFmtId="334" formatCode="yyyy"/>
    <numFmt numFmtId="335" formatCode="0\ ;\-0\ "/>
    <numFmt numFmtId="336" formatCode="0.00\ ;\-0.00\ "/>
    <numFmt numFmtId="337" formatCode="0.000\ ;\-0.000\ "/>
    <numFmt numFmtId="338" formatCode="#,###,##0"/>
    <numFmt numFmtId="339" formatCode="0.00\p"/>
    <numFmt numFmtId="340" formatCode="0.0\p"/>
    <numFmt numFmtId="341" formatCode="_-[$€-2]* #,##0.00_-;\-[$€-2]* #,##0.00_-;_-[$€-2]* &quot;-&quot;??_-"/>
    <numFmt numFmtId="342" formatCode="#\ ##0.0"/>
    <numFmt numFmtId="343" formatCode="_-* #,##0.00\ &quot;F&quot;_-;\-* #,##0.00\ &quot;F&quot;_-;_-* &quot;-&quot;??\ &quot;F&quot;_-;_-@_-"/>
    <numFmt numFmtId="344" formatCode="#,##0;[Red]\(#,##0\)"/>
    <numFmt numFmtId="345" formatCode="#,##0.0000\ ;\(#,##0.0000\)"/>
    <numFmt numFmtId="346" formatCode="&quot;$&quot;#,##0"/>
    <numFmt numFmtId="347" formatCode="###0"/>
    <numFmt numFmtId="348" formatCode="dd\.mmm"/>
    <numFmt numFmtId="349" formatCode="#,##0.00&quot; kr&quot;;[Red]&quot;-&quot;#,##0.00&quot; kr&quot;"/>
    <numFmt numFmtId="350" formatCode="#,##0\ ;\(#,##0\);\ \-\ "/>
    <numFmt numFmtId="351" formatCode="#,##0;[Red]&quot;-&quot;#,##0"/>
    <numFmt numFmtId="352" formatCode="0.0%;0.0%;\-\ "/>
    <numFmt numFmtId="353" formatCode="0.0\m"/>
    <numFmt numFmtId="354" formatCode="000"/>
    <numFmt numFmtId="355" formatCode="#,##0.0\x_);\(#,##0.0\x\);#,##0.0\x_);@_)"/>
    <numFmt numFmtId="356" formatCode="mm/yy"/>
    <numFmt numFmtId="357" formatCode="#,##0;[Red]\(#,##0\);\-"/>
    <numFmt numFmtId="358" formatCode="_([$€-2]\ * #,##0.00_);_([$€-2]\ * \(#,##0.00\);_([$€-2]\ * &quot;-&quot;??_)"/>
    <numFmt numFmtId="359" formatCode="0_);[Red]\(0\)"/>
    <numFmt numFmtId="360" formatCode="&quot;+&quot;0.0%;&quot;-&quot;0.0%"/>
    <numFmt numFmtId="361" formatCode="0.00\%;\-0.00\%;0.00\%"/>
    <numFmt numFmtId="362" formatCode="#,##0_);[Green]\(#,##0\)"/>
    <numFmt numFmtId="363" formatCode="&quot;£&quot;#,##0"/>
    <numFmt numFmtId="364" formatCode="#.0"/>
    <numFmt numFmtId="365" formatCode="#,##0.000\ ;\(#,##0.000\)"/>
    <numFmt numFmtId="366" formatCode="0.00\x"/>
    <numFmt numFmtId="367" formatCode="#,##0.00\ ;\(#,##0.00\)"/>
    <numFmt numFmtId="368" formatCode="_-&quot;ÖS&quot;\ * #,##0_-;\-&quot;ÖS&quot;\ * #,##0_-;_-&quot;ÖS&quot;\ * &quot;-&quot;_-;_-@_-"/>
    <numFmt numFmtId="369" formatCode="&quot;DM&quot;#,##0.00;[Red]\-&quot;DM&quot;#,##0.00"/>
  </numFmts>
  <fonts count="265">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16"/>
      <color theme="1"/>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vertAlign val="superscript"/>
      <sz val="8"/>
      <color rgb="FF000000"/>
      <name val="Calibri"/>
      <family val="2"/>
      <scheme val="minor"/>
    </font>
    <font>
      <b/>
      <vertAlign val="superscript"/>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000000"/>
      <name val="ArialMT"/>
    </font>
    <font>
      <b/>
      <vertAlign val="superscript"/>
      <sz val="8"/>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i/>
      <sz val="8"/>
      <color theme="1"/>
      <name val="Calibri"/>
      <family val="2"/>
      <scheme val="minor"/>
    </font>
    <font>
      <sz val="8"/>
      <color rgb="FF000000"/>
      <name val="Calibri"/>
      <family val="2"/>
      <scheme val="minor"/>
    </font>
    <font>
      <vertAlign val="superscript"/>
      <sz val="11"/>
      <color theme="1"/>
      <name val="Calibri"/>
      <family val="2"/>
      <scheme val="minor"/>
    </font>
    <font>
      <b/>
      <sz val="8"/>
      <color theme="1"/>
      <name val="Calibri"/>
      <family val="2"/>
      <scheme val="minor"/>
    </font>
    <font>
      <sz val="16"/>
      <color theme="1"/>
      <name val="Calibri"/>
      <family val="2"/>
      <scheme val="minor"/>
    </font>
    <font>
      <sz val="8"/>
      <name val="Calibri"/>
      <family val="2"/>
      <scheme val="minor"/>
    </font>
    <font>
      <b/>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rgb="FFFFFFFF"/>
        <bgColor rgb="FF000000"/>
      </patternFill>
    </fill>
  </fills>
  <borders count="66">
    <border>
      <left/>
      <right/>
      <top/>
      <bottom/>
      <diagonal/>
    </border>
    <border>
      <left/>
      <right/>
      <top style="medium">
        <color theme="7"/>
      </top>
      <bottom style="thick">
        <color rgb="FFE5343A"/>
      </bottom>
      <diagonal/>
    </border>
    <border>
      <left/>
      <right/>
      <top/>
      <bottom style="medium">
        <color rgb="FFBEC4CC"/>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style="medium">
        <color theme="7"/>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style="hair">
        <color auto="1"/>
      </top>
      <bottom style="medium">
        <color rgb="FFBEC4CC"/>
      </bottom>
      <diagonal/>
    </border>
    <border>
      <left/>
      <right/>
      <top/>
      <bottom style="thin">
        <color indexed="64"/>
      </bottom>
      <diagonal/>
    </border>
    <border>
      <left/>
      <right/>
      <top style="medium">
        <color theme="7"/>
      </top>
      <bottom/>
      <diagonal/>
    </border>
  </borders>
  <cellStyleXfs count="5539">
    <xf numFmtId="0" fontId="0" fillId="0" borderId="0"/>
    <xf numFmtId="9" fontId="1" fillId="0" borderId="0" applyFont="0" applyFill="0" applyBorder="0" applyAlignment="0" applyProtection="0"/>
    <xf numFmtId="49" fontId="3" fillId="0" borderId="0">
      <alignment vertical="center" wrapText="1"/>
    </xf>
    <xf numFmtId="9" fontId="27" fillId="0" borderId="0">
      <alignment horizontal="right"/>
    </xf>
    <xf numFmtId="0" fontId="28" fillId="0" borderId="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2" fillId="0" borderId="0"/>
    <xf numFmtId="178" fontId="29" fillId="0" borderId="5">
      <alignment horizontal="center"/>
    </xf>
    <xf numFmtId="179" fontId="33" fillId="0" borderId="0"/>
    <xf numFmtId="180" fontId="34" fillId="0" borderId="0" applyFont="0" applyFill="0" applyBorder="0" applyAlignment="0" applyProtection="0"/>
    <xf numFmtId="171" fontId="34" fillId="0" borderId="0" applyFont="0" applyFill="0" applyBorder="0" applyAlignment="0" applyProtection="0"/>
    <xf numFmtId="181" fontId="34" fillId="0" borderId="0" applyFont="0" applyFill="0" applyBorder="0" applyAlignment="0" applyProtection="0"/>
    <xf numFmtId="179" fontId="33" fillId="0" borderId="0"/>
    <xf numFmtId="182" fontId="32" fillId="0" borderId="0" applyFont="0" applyFill="0" applyBorder="0" applyAlignment="0" applyProtection="0"/>
    <xf numFmtId="183" fontId="35" fillId="0" borderId="0" applyNumberFormat="0" applyFont="0" applyFill="0" applyBorder="0" applyAlignment="0" applyProtection="0"/>
    <xf numFmtId="179" fontId="33" fillId="0" borderId="0"/>
    <xf numFmtId="182" fontId="32" fillId="0" borderId="0" applyFont="0" applyFill="0" applyBorder="0" applyAlignment="0" applyProtection="0"/>
    <xf numFmtId="0" fontId="36" fillId="0" borderId="0"/>
    <xf numFmtId="183" fontId="35" fillId="0" borderId="0" applyNumberFormat="0" applyFont="0" applyFill="0" applyBorder="0" applyAlignment="0" applyProtection="0"/>
    <xf numFmtId="184" fontId="35" fillId="0" borderId="0" applyNumberFormat="0" applyFont="0" applyFill="0" applyBorder="0" applyAlignment="0" applyProtection="0"/>
    <xf numFmtId="185" fontId="37" fillId="0" borderId="0"/>
    <xf numFmtId="172" fontId="38" fillId="0" borderId="0"/>
    <xf numFmtId="186" fontId="33" fillId="0" borderId="0"/>
    <xf numFmtId="187" fontId="39" fillId="0" borderId="0"/>
    <xf numFmtId="188" fontId="36" fillId="0" borderId="0">
      <alignment horizontal="right"/>
    </xf>
    <xf numFmtId="189" fontId="36" fillId="34" borderId="0"/>
    <xf numFmtId="190" fontId="36" fillId="34" borderId="0"/>
    <xf numFmtId="191" fontId="36" fillId="34" borderId="0"/>
    <xf numFmtId="0" fontId="36" fillId="34" borderId="0">
      <alignment horizontal="right"/>
    </xf>
    <xf numFmtId="0" fontId="4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29" fillId="0" borderId="0"/>
    <xf numFmtId="0" fontId="29" fillId="0" borderId="0"/>
    <xf numFmtId="0" fontId="29" fillId="0" borderId="0"/>
    <xf numFmtId="192" fontId="42" fillId="0" borderId="0" applyFont="0" applyFill="0" applyBorder="0" applyAlignment="0" applyProtection="0"/>
    <xf numFmtId="0" fontId="29" fillId="0" borderId="0"/>
    <xf numFmtId="193" fontId="29" fillId="0" borderId="0"/>
    <xf numFmtId="0" fontId="29" fillId="0" borderId="0"/>
    <xf numFmtId="0" fontId="29" fillId="0" borderId="0"/>
    <xf numFmtId="0" fontId="29" fillId="0" borderId="0"/>
    <xf numFmtId="0" fontId="29" fillId="0" borderId="0"/>
    <xf numFmtId="0" fontId="43" fillId="0" borderId="0"/>
    <xf numFmtId="0" fontId="29" fillId="0" borderId="0"/>
    <xf numFmtId="0" fontId="29" fillId="0" borderId="0"/>
    <xf numFmtId="0" fontId="29" fillId="0" borderId="0"/>
    <xf numFmtId="0" fontId="41" fillId="0" borderId="0"/>
    <xf numFmtId="192" fontId="42" fillId="0" borderId="0" applyFont="0" applyFill="0" applyBorder="0" applyAlignment="0" applyProtection="0"/>
    <xf numFmtId="0" fontId="29" fillId="0" borderId="0"/>
    <xf numFmtId="0" fontId="29" fillId="0" borderId="0"/>
    <xf numFmtId="0" fontId="29" fillId="0" borderId="0"/>
    <xf numFmtId="192" fontId="42" fillId="0" borderId="0" applyFont="0" applyFill="0" applyBorder="0" applyAlignment="0" applyProtection="0"/>
    <xf numFmtId="0" fontId="29" fillId="0" borderId="0"/>
    <xf numFmtId="0" fontId="29" fillId="0" borderId="0"/>
    <xf numFmtId="0" fontId="29" fillId="0" borderId="0"/>
    <xf numFmtId="0" fontId="29" fillId="0" borderId="0"/>
    <xf numFmtId="0" fontId="41" fillId="0" borderId="0"/>
    <xf numFmtId="37" fontId="28" fillId="0" borderId="0"/>
    <xf numFmtId="0" fontId="28" fillId="0" borderId="0"/>
    <xf numFmtId="0" fontId="29" fillId="35" borderId="17" applyNumberFormat="0">
      <alignment horizontal="centerContinuous" vertical="center" wrapText="1"/>
    </xf>
    <xf numFmtId="0" fontId="29" fillId="36" borderId="17" applyNumberFormat="0">
      <alignment horizontal="left" vertical="center"/>
    </xf>
    <xf numFmtId="0" fontId="40" fillId="0" borderId="0" applyNumberFormat="0" applyFont="0" applyFill="0" applyBorder="0" applyAlignment="0" applyProtection="0"/>
    <xf numFmtId="0" fontId="40" fillId="0" borderId="0" applyNumberFormat="0" applyFont="0" applyFill="0" applyBorder="0" applyAlignment="0" applyProtection="0"/>
    <xf numFmtId="194" fontId="44" fillId="0" borderId="0"/>
    <xf numFmtId="0" fontId="45" fillId="0" borderId="0" applyNumberFormat="0" applyFill="0" applyBorder="0" applyAlignment="0" applyProtection="0">
      <alignment vertical="top"/>
      <protection locked="0"/>
    </xf>
    <xf numFmtId="195" fontId="46" fillId="0" borderId="0"/>
    <xf numFmtId="14" fontId="32" fillId="0" borderId="0"/>
    <xf numFmtId="17" fontId="47" fillId="0" borderId="0">
      <alignment horizontal="center"/>
    </xf>
    <xf numFmtId="196" fontId="29" fillId="0" borderId="0" applyFont="0" applyFill="0" applyBorder="0" applyAlignment="0" applyProtection="0"/>
    <xf numFmtId="197" fontId="29" fillId="0" borderId="0" applyFont="0" applyFill="0" applyBorder="0" applyAlignment="0" applyProtection="0"/>
    <xf numFmtId="198" fontId="28" fillId="0" borderId="0"/>
    <xf numFmtId="0" fontId="28"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29"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0" fontId="29" fillId="0" borderId="0"/>
    <xf numFmtId="0" fontId="28" fillId="0" borderId="0"/>
    <xf numFmtId="198" fontId="28" fillId="0" borderId="0"/>
    <xf numFmtId="0" fontId="28" fillId="0" borderId="0"/>
    <xf numFmtId="199" fontId="28" fillId="0" borderId="0"/>
    <xf numFmtId="0" fontId="28" fillId="0" borderId="0"/>
    <xf numFmtId="0" fontId="28" fillId="0" borderId="0"/>
    <xf numFmtId="199" fontId="28" fillId="0" borderId="0"/>
    <xf numFmtId="199" fontId="28" fillId="0" borderId="0"/>
    <xf numFmtId="199" fontId="28" fillId="0" borderId="0"/>
    <xf numFmtId="199" fontId="28" fillId="0" borderId="0"/>
    <xf numFmtId="199" fontId="28" fillId="0" borderId="0"/>
    <xf numFmtId="0" fontId="29" fillId="37" borderId="0" applyNumberFormat="0" applyFont="0" applyBorder="0" applyAlignment="0"/>
    <xf numFmtId="0" fontId="29" fillId="38" borderId="0" applyNumberFormat="0" applyFont="0" applyBorder="0" applyAlignment="0"/>
    <xf numFmtId="200" fontId="49" fillId="39" borderId="18" applyNumberFormat="0">
      <alignment horizontal="center" vertical="center"/>
    </xf>
    <xf numFmtId="0" fontId="28" fillId="0" borderId="0"/>
    <xf numFmtId="201" fontId="33" fillId="0" borderId="0"/>
    <xf numFmtId="0" fontId="29" fillId="0" borderId="0" applyNumberFormat="0" applyFill="0" applyBorder="0" applyAlignment="0" applyProtection="0"/>
    <xf numFmtId="0" fontId="48" fillId="0" borderId="0">
      <alignment vertical="top"/>
    </xf>
    <xf numFmtId="0" fontId="48" fillId="0" borderId="0">
      <alignment vertical="top"/>
    </xf>
    <xf numFmtId="0" fontId="29" fillId="0" borderId="0" applyNumberFormat="0" applyFill="0" applyBorder="0" applyAlignment="0" applyProtection="0"/>
    <xf numFmtId="0" fontId="33" fillId="0" borderId="0"/>
    <xf numFmtId="202"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203" fontId="29" fillId="0" borderId="0" applyFont="0" applyFill="0" applyBorder="0" applyAlignment="0" applyProtection="0"/>
    <xf numFmtId="203" fontId="29" fillId="0" borderId="0" applyFont="0" applyFill="0" applyBorder="0" applyAlignment="0" applyProtection="0"/>
    <xf numFmtId="203" fontId="29" fillId="0" borderId="0" applyFont="0" applyFill="0" applyBorder="0" applyAlignment="0" applyProtection="0"/>
    <xf numFmtId="203"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203" fontId="33" fillId="0" borderId="0" applyFont="0" applyFill="0" applyBorder="0" applyAlignment="0" applyProtection="0"/>
    <xf numFmtId="204"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203" fontId="29" fillId="0" borderId="0" applyFont="0" applyFill="0" applyBorder="0" applyAlignment="0" applyProtection="0"/>
    <xf numFmtId="204" fontId="29" fillId="0" borderId="0" applyFont="0" applyFill="0" applyBorder="0" applyAlignment="0" applyProtection="0"/>
    <xf numFmtId="205" fontId="29" fillId="0" borderId="0" applyFont="0" applyFill="0" applyBorder="0" applyAlignment="0" applyProtection="0"/>
    <xf numFmtId="205" fontId="29" fillId="0" borderId="0" applyFont="0" applyFill="0" applyBorder="0" applyAlignment="0" applyProtection="0"/>
    <xf numFmtId="203" fontId="50" fillId="0" borderId="0" applyFont="0" applyFill="0" applyBorder="0" applyAlignment="0" applyProtection="0"/>
    <xf numFmtId="206" fontId="29" fillId="0" borderId="0" applyFont="0" applyFill="0" applyBorder="0" applyAlignment="0" applyProtection="0"/>
    <xf numFmtId="204" fontId="29" fillId="0" borderId="0" applyFont="0" applyFill="0" applyBorder="0" applyAlignment="0" applyProtection="0"/>
    <xf numFmtId="203" fontId="29" fillId="0" borderId="0" applyFont="0" applyFill="0" applyBorder="0" applyAlignment="0" applyProtection="0"/>
    <xf numFmtId="202" fontId="29" fillId="0" borderId="0" applyFont="0" applyFill="0" applyBorder="0" applyAlignment="0" applyProtection="0"/>
    <xf numFmtId="204"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3" fontId="29" fillId="0" borderId="0" applyFont="0" applyFill="0" applyBorder="0" applyAlignment="0" applyProtection="0"/>
    <xf numFmtId="202" fontId="29" fillId="0" borderId="0" applyFont="0" applyFill="0" applyBorder="0" applyAlignment="0" applyProtection="0"/>
    <xf numFmtId="203"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4" fontId="29" fillId="40" borderId="0" applyNumberFormat="0" applyFont="0" applyBorder="0" applyAlignment="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208" fontId="28" fillId="0" borderId="0"/>
    <xf numFmtId="208" fontId="28" fillId="0" borderId="0"/>
    <xf numFmtId="208" fontId="28" fillId="0" borderId="0"/>
    <xf numFmtId="209" fontId="29" fillId="0" borderId="0" applyFont="0" applyFill="0" applyBorder="0" applyAlignment="0" applyProtection="0"/>
    <xf numFmtId="210" fontId="29" fillId="0" borderId="0" applyFont="0" applyFill="0" applyBorder="0" applyAlignment="0" applyProtection="0"/>
    <xf numFmtId="0" fontId="29" fillId="0" borderId="0" applyFont="0" applyFill="0" applyBorder="0" applyAlignment="0" applyProtection="0"/>
    <xf numFmtId="211" fontId="29" fillId="0" borderId="0" applyFont="0" applyFill="0" applyBorder="0" applyAlignment="0" applyProtection="0"/>
    <xf numFmtId="210" fontId="29" fillId="0" borderId="0" applyFont="0" applyFill="0" applyBorder="0" applyAlignment="0" applyProtection="0"/>
    <xf numFmtId="209"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21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9"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5" fontId="29"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167" fontId="29" fillId="0" borderId="0" applyFont="0" applyFill="0" applyBorder="0" applyAlignment="0" applyProtection="0"/>
    <xf numFmtId="0" fontId="29" fillId="0" borderId="0" applyFont="0" applyFill="0" applyBorder="0" applyAlignment="0" applyProtection="0"/>
    <xf numFmtId="21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9"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5" fontId="29"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167" fontId="29" fillId="0" borderId="0" applyFont="0" applyFill="0" applyBorder="0" applyAlignment="0" applyProtection="0"/>
    <xf numFmtId="0" fontId="29" fillId="0" borderId="0" applyFont="0" applyFill="0" applyBorder="0" applyAlignment="0" applyProtection="0"/>
    <xf numFmtId="211" fontId="29" fillId="0" borderId="0" applyFont="0" applyFill="0" applyBorder="0" applyAlignment="0" applyProtection="0"/>
    <xf numFmtId="219" fontId="29" fillId="0" borderId="0" applyFont="0" applyFill="0" applyBorder="0" applyAlignment="0" applyProtection="0"/>
    <xf numFmtId="211" fontId="29" fillId="0" borderId="0" applyFont="0" applyFill="0" applyBorder="0" applyAlignment="0" applyProtection="0"/>
    <xf numFmtId="0" fontId="33" fillId="0" borderId="0" applyFont="0" applyFill="0" applyBorder="0" applyAlignment="0" applyProtection="0"/>
    <xf numFmtId="211" fontId="29" fillId="0" borderId="0" applyFont="0" applyFill="0" applyBorder="0" applyAlignment="0" applyProtection="0"/>
    <xf numFmtId="204" fontId="29" fillId="0" borderId="0" applyFont="0" applyFill="0" applyBorder="0" applyAlignment="0" applyProtection="0"/>
    <xf numFmtId="210" fontId="29" fillId="0" borderId="0" applyFont="0" applyFill="0" applyBorder="0" applyAlignment="0" applyProtection="0"/>
    <xf numFmtId="209" fontId="29" fillId="0" borderId="0" applyFont="0" applyFill="0" applyBorder="0" applyAlignment="0" applyProtection="0"/>
    <xf numFmtId="220" fontId="29" fillId="0" borderId="0" applyFont="0" applyFill="0" applyBorder="0" applyAlignment="0" applyProtection="0"/>
    <xf numFmtId="210" fontId="29" fillId="0" borderId="0" applyFont="0" applyFill="0" applyBorder="0" applyAlignment="0" applyProtection="0"/>
    <xf numFmtId="221" fontId="29" fillId="0" borderId="0" applyFont="0" applyFill="0" applyBorder="0" applyAlignment="0" applyProtection="0"/>
    <xf numFmtId="212" fontId="29" fillId="0" borderId="0" applyFont="0" applyFill="0" applyBorder="0" applyAlignment="0" applyProtection="0"/>
    <xf numFmtId="204" fontId="29" fillId="0" borderId="0" applyFont="0" applyFill="0" applyBorder="0" applyAlignment="0" applyProtection="0"/>
    <xf numFmtId="205" fontId="29" fillId="0" borderId="0" applyFont="0" applyFill="0" applyBorder="0" applyAlignment="0" applyProtection="0"/>
    <xf numFmtId="22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9"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5" fontId="29"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9"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5" fontId="29"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16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9"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5" fontId="29"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167" fontId="29" fillId="0" borderId="0" applyFont="0" applyFill="0" applyBorder="0" applyAlignment="0" applyProtection="0"/>
    <xf numFmtId="0" fontId="29" fillId="0" borderId="0" applyFont="0" applyFill="0" applyBorder="0" applyAlignment="0" applyProtection="0"/>
    <xf numFmtId="204" fontId="29" fillId="0" borderId="0" applyFont="0" applyFill="0" applyBorder="0" applyAlignment="0" applyProtection="0"/>
    <xf numFmtId="211"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11" fontId="29" fillId="0" borderId="0" applyFont="0" applyFill="0" applyBorder="0" applyAlignment="0" applyProtection="0"/>
    <xf numFmtId="210" fontId="29" fillId="0" borderId="0" applyFont="0" applyFill="0" applyBorder="0" applyAlignment="0" applyProtection="0"/>
    <xf numFmtId="211" fontId="29" fillId="0" borderId="0" applyFont="0" applyFill="0" applyBorder="0" applyAlignment="0" applyProtection="0"/>
    <xf numFmtId="211"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2" fontId="29" fillId="0" borderId="0" applyFont="0" applyFill="0" applyBorder="0" applyAlignment="0" applyProtection="0"/>
    <xf numFmtId="0" fontId="29" fillId="0" borderId="0" applyFont="0" applyFill="0" applyBorder="0" applyAlignment="0" applyProtection="0"/>
    <xf numFmtId="209" fontId="29" fillId="0" borderId="0" applyFont="0" applyFill="0" applyBorder="0" applyAlignment="0" applyProtection="0"/>
    <xf numFmtId="212" fontId="29" fillId="0" borderId="0" applyFont="0" applyFill="0" applyBorder="0" applyAlignment="0" applyProtection="0"/>
    <xf numFmtId="211" fontId="29" fillId="0" borderId="0" applyFont="0" applyFill="0" applyBorder="0" applyAlignment="0" applyProtection="0"/>
    <xf numFmtId="39" fontId="29" fillId="0" borderId="0" applyFont="0" applyFill="0" applyBorder="0" applyAlignment="0" applyProtection="0"/>
    <xf numFmtId="202" fontId="29" fillId="0" borderId="0" applyFont="0" applyFill="0" applyBorder="0" applyAlignment="0" applyProtection="0"/>
    <xf numFmtId="223" fontId="29" fillId="0" borderId="0" applyFont="0" applyFill="0" applyBorder="0" applyAlignment="0" applyProtection="0"/>
    <xf numFmtId="223" fontId="29" fillId="0" borderId="0" applyFont="0" applyFill="0" applyBorder="0" applyAlignment="0" applyProtection="0"/>
    <xf numFmtId="223" fontId="29" fillId="0" borderId="0" applyFont="0" applyFill="0" applyBorder="0" applyAlignment="0" applyProtection="0"/>
    <xf numFmtId="223" fontId="29" fillId="0" borderId="0" applyFont="0" applyFill="0" applyBorder="0" applyAlignment="0" applyProtection="0"/>
    <xf numFmtId="223" fontId="29" fillId="0" borderId="0" applyFont="0" applyFill="0" applyBorder="0" applyAlignment="0" applyProtection="0"/>
    <xf numFmtId="223" fontId="29" fillId="0" borderId="0" applyFont="0" applyFill="0" applyBorder="0" applyAlignment="0" applyProtection="0"/>
    <xf numFmtId="201" fontId="33" fillId="0" borderId="0"/>
    <xf numFmtId="3" fontId="33"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6" fontId="29" fillId="0" borderId="0" applyFont="0" applyFill="0" applyBorder="0" applyAlignment="0" applyProtection="0"/>
    <xf numFmtId="0" fontId="30" fillId="0" borderId="0" applyFont="0" applyFill="0" applyBorder="0" applyAlignment="0" applyProtection="0"/>
    <xf numFmtId="227" fontId="30" fillId="0" borderId="0" applyFont="0" applyFill="0" applyBorder="0" applyAlignment="0" applyProtection="0"/>
    <xf numFmtId="228" fontId="29" fillId="0" borderId="0" applyFont="0" applyFill="0" applyBorder="0" applyAlignment="0" applyProtection="0"/>
    <xf numFmtId="229" fontId="30" fillId="0" borderId="0" applyFont="0" applyFill="0" applyBorder="0" applyAlignment="0" applyProtection="0"/>
    <xf numFmtId="230" fontId="29" fillId="0" borderId="0" applyFont="0" applyFill="0" applyBorder="0" applyAlignment="0" applyProtection="0"/>
    <xf numFmtId="0" fontId="30"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231" fontId="30" fillId="0" borderId="0" applyFont="0" applyFill="0" applyBorder="0" applyAlignment="0" applyProtection="0"/>
    <xf numFmtId="232" fontId="29" fillId="0" borderId="0" applyFont="0" applyFill="0" applyBorder="0" applyAlignment="0" applyProtection="0"/>
    <xf numFmtId="0" fontId="30" fillId="0" borderId="0" applyFont="0" applyFill="0" applyBorder="0" applyAlignment="0" applyProtection="0"/>
    <xf numFmtId="233" fontId="30"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27" fontId="30" fillId="0" borderId="0" applyFont="0" applyFill="0" applyBorder="0" applyAlignment="0" applyProtection="0"/>
    <xf numFmtId="228" fontId="29" fillId="0" borderId="0" applyFont="0" applyFill="0" applyBorder="0" applyAlignment="0" applyProtection="0"/>
    <xf numFmtId="0" fontId="30" fillId="0" borderId="0" applyFont="0" applyFill="0" applyBorder="0" applyAlignment="0" applyProtection="0"/>
    <xf numFmtId="227" fontId="30" fillId="0" borderId="0" applyFont="0" applyFill="0" applyBorder="0" applyAlignment="0" applyProtection="0"/>
    <xf numFmtId="228" fontId="29"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167" fontId="29" fillId="0" borderId="0" applyFont="0" applyFill="0" applyBorder="0" applyAlignment="0" applyProtection="0"/>
    <xf numFmtId="0" fontId="29" fillId="0" borderId="0" applyFont="0" applyFill="0" applyBorder="0" applyAlignment="0" applyProtection="0"/>
    <xf numFmtId="235"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0" fontId="51" fillId="0" borderId="0"/>
    <xf numFmtId="0"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0" fontId="51" fillId="0" borderId="0"/>
    <xf numFmtId="0"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0" fontId="33" fillId="0" borderId="0"/>
    <xf numFmtId="0" fontId="33" fillId="0" borderId="0"/>
    <xf numFmtId="0" fontId="33" fillId="0" borderId="0"/>
    <xf numFmtId="201" fontId="33" fillId="0" borderId="0"/>
    <xf numFmtId="201" fontId="33" fillId="0" borderId="0"/>
    <xf numFmtId="0" fontId="28" fillId="0" borderId="0"/>
    <xf numFmtId="0" fontId="33" fillId="0" borderId="0"/>
    <xf numFmtId="201" fontId="33" fillId="0" borderId="0"/>
    <xf numFmtId="0" fontId="33" fillId="0" borderId="0"/>
    <xf numFmtId="201" fontId="33" fillId="0" borderId="0"/>
    <xf numFmtId="0" fontId="33" fillId="0" borderId="0"/>
    <xf numFmtId="0" fontId="33" fillId="0" borderId="0"/>
    <xf numFmtId="0" fontId="33" fillId="0" borderId="0"/>
    <xf numFmtId="201" fontId="33" fillId="0" borderId="0"/>
    <xf numFmtId="201" fontId="33" fillId="0" borderId="0"/>
    <xf numFmtId="0" fontId="33" fillId="0" borderId="0"/>
    <xf numFmtId="0" fontId="33" fillId="0" borderId="0"/>
    <xf numFmtId="0" fontId="33" fillId="0" borderId="0"/>
    <xf numFmtId="0" fontId="33" fillId="0" borderId="0"/>
    <xf numFmtId="0" fontId="33" fillId="0" borderId="0"/>
    <xf numFmtId="237" fontId="29" fillId="0" borderId="0" applyFont="0" applyFill="0" applyBorder="0" applyAlignment="0" applyProtection="0"/>
    <xf numFmtId="0" fontId="29" fillId="0" borderId="0" applyFont="0" applyFill="0" applyBorder="0" applyAlignment="0" applyProtection="0"/>
    <xf numFmtId="0" fontId="28" fillId="0" borderId="0"/>
    <xf numFmtId="198" fontId="28" fillId="0" borderId="0"/>
    <xf numFmtId="0" fontId="28" fillId="0" borderId="0"/>
    <xf numFmtId="199" fontId="28" fillId="0" borderId="0"/>
    <xf numFmtId="0" fontId="28" fillId="0" borderId="0"/>
    <xf numFmtId="0" fontId="28" fillId="0" borderId="0"/>
    <xf numFmtId="199" fontId="28" fillId="0" borderId="0"/>
    <xf numFmtId="199" fontId="28" fillId="0" borderId="0"/>
    <xf numFmtId="199" fontId="28" fillId="0" borderId="0"/>
    <xf numFmtId="199" fontId="28" fillId="0" borderId="0"/>
    <xf numFmtId="199" fontId="28" fillId="0" borderId="0"/>
    <xf numFmtId="0" fontId="28" fillId="0" borderId="0"/>
    <xf numFmtId="0" fontId="28" fillId="0" borderId="0"/>
    <xf numFmtId="0" fontId="43" fillId="0" borderId="0" applyNumberFormat="0" applyFill="0" applyBorder="0" applyAlignment="0" applyProtection="0"/>
    <xf numFmtId="0" fontId="48" fillId="0" borderId="0">
      <alignment vertical="top"/>
    </xf>
    <xf numFmtId="0" fontId="48" fillId="0" borderId="0">
      <alignment vertical="top"/>
    </xf>
    <xf numFmtId="0" fontId="29" fillId="0" borderId="0" applyNumberFormat="0" applyFill="0" applyBorder="0" applyAlignment="0" applyProtection="0"/>
    <xf numFmtId="199" fontId="28" fillId="0" borderId="0"/>
    <xf numFmtId="0" fontId="28" fillId="0" borderId="0"/>
    <xf numFmtId="0" fontId="28" fillId="0" borderId="0"/>
    <xf numFmtId="199" fontId="28" fillId="0" borderId="0"/>
    <xf numFmtId="199" fontId="28" fillId="0" borderId="0"/>
    <xf numFmtId="0" fontId="28" fillId="0" borderId="0"/>
    <xf numFmtId="198" fontId="28" fillId="0" borderId="0"/>
    <xf numFmtId="0" fontId="28" fillId="0" borderId="0"/>
    <xf numFmtId="199" fontId="28" fillId="0" borderId="0"/>
    <xf numFmtId="0" fontId="28" fillId="0" borderId="0"/>
    <xf numFmtId="0" fontId="28" fillId="0" borderId="0"/>
    <xf numFmtId="199" fontId="28" fillId="0" borderId="0"/>
    <xf numFmtId="199" fontId="28" fillId="0" borderId="0"/>
    <xf numFmtId="199" fontId="28" fillId="0" borderId="0"/>
    <xf numFmtId="199" fontId="28" fillId="0" borderId="0"/>
    <xf numFmtId="19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9" fillId="0" borderId="0" applyNumberFormat="0" applyFill="0" applyBorder="0" applyAlignment="0" applyProtection="0"/>
    <xf numFmtId="0" fontId="5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2" fillId="0" borderId="0" applyNumberFormat="0" applyFill="0" applyBorder="0" applyAlignment="0" applyProtection="0"/>
    <xf numFmtId="0" fontId="29" fillId="0" borderId="0" applyNumberFormat="0" applyFill="0" applyBorder="0" applyAlignment="0" applyProtection="0"/>
    <xf numFmtId="0" fontId="5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9" fillId="0" borderId="0" applyNumberFormat="0" applyFill="0" applyBorder="0" applyAlignment="0" applyProtection="0"/>
    <xf numFmtId="0" fontId="29" fillId="41" borderId="0" applyNumberFormat="0" applyFont="0" applyAlignment="0" applyProtection="0"/>
    <xf numFmtId="0" fontId="28" fillId="0" borderId="0"/>
    <xf numFmtId="0" fontId="29" fillId="0" borderId="0"/>
    <xf numFmtId="0" fontId="29" fillId="0" borderId="0"/>
    <xf numFmtId="0" fontId="53" fillId="0" borderId="0"/>
    <xf numFmtId="0" fontId="28" fillId="0" borderId="0"/>
    <xf numFmtId="198" fontId="28" fillId="0" borderId="0"/>
    <xf numFmtId="0" fontId="28" fillId="0" borderId="0"/>
    <xf numFmtId="0" fontId="28" fillId="0" borderId="0"/>
    <xf numFmtId="198" fontId="28" fillId="0" borderId="0"/>
    <xf numFmtId="0" fontId="28" fillId="0" borderId="0"/>
    <xf numFmtId="199" fontId="28" fillId="0" borderId="0"/>
    <xf numFmtId="0" fontId="28" fillId="0" borderId="0"/>
    <xf numFmtId="0" fontId="28" fillId="0" borderId="0"/>
    <xf numFmtId="199" fontId="28" fillId="0" borderId="0"/>
    <xf numFmtId="199" fontId="28" fillId="0" borderId="0"/>
    <xf numFmtId="199" fontId="28" fillId="0" borderId="0"/>
    <xf numFmtId="199" fontId="28" fillId="0" borderId="0"/>
    <xf numFmtId="199" fontId="28" fillId="0" borderId="0"/>
    <xf numFmtId="0" fontId="28" fillId="0" borderId="0"/>
    <xf numFmtId="198" fontId="28" fillId="0" borderId="0"/>
    <xf numFmtId="0" fontId="28" fillId="0" borderId="0"/>
    <xf numFmtId="199" fontId="28" fillId="0" borderId="0"/>
    <xf numFmtId="0" fontId="28" fillId="0" borderId="0"/>
    <xf numFmtId="0" fontId="28" fillId="0" borderId="0"/>
    <xf numFmtId="199" fontId="28" fillId="0" borderId="0"/>
    <xf numFmtId="199" fontId="28" fillId="0" borderId="0"/>
    <xf numFmtId="199" fontId="28" fillId="0" borderId="0"/>
    <xf numFmtId="199" fontId="28" fillId="0" borderId="0"/>
    <xf numFmtId="199" fontId="28" fillId="0" borderId="0"/>
    <xf numFmtId="199" fontId="28" fillId="0" borderId="0"/>
    <xf numFmtId="0" fontId="28" fillId="0" borderId="0"/>
    <xf numFmtId="0" fontId="28" fillId="0" borderId="0"/>
    <xf numFmtId="199" fontId="28" fillId="0" borderId="0"/>
    <xf numFmtId="199" fontId="28" fillId="0" borderId="0"/>
    <xf numFmtId="0" fontId="28" fillId="0" borderId="0"/>
    <xf numFmtId="198" fontId="28" fillId="0" borderId="0"/>
    <xf numFmtId="0" fontId="28" fillId="0" borderId="0"/>
    <xf numFmtId="199" fontId="28" fillId="0" borderId="0"/>
    <xf numFmtId="0" fontId="28" fillId="0" borderId="0"/>
    <xf numFmtId="0" fontId="28" fillId="0" borderId="0"/>
    <xf numFmtId="199" fontId="28" fillId="0" borderId="0"/>
    <xf numFmtId="199" fontId="28" fillId="0" borderId="0"/>
    <xf numFmtId="199" fontId="28" fillId="0" borderId="0"/>
    <xf numFmtId="199" fontId="28" fillId="0" borderId="0"/>
    <xf numFmtId="199" fontId="28" fillId="0" borderId="0"/>
    <xf numFmtId="238" fontId="28" fillId="0" borderId="0"/>
    <xf numFmtId="238" fontId="28" fillId="0" borderId="0"/>
    <xf numFmtId="23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208" fontId="28" fillId="0" borderId="0"/>
    <xf numFmtId="208" fontId="28" fillId="0" borderId="0"/>
    <xf numFmtId="20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208" fontId="28" fillId="0" borderId="0"/>
    <xf numFmtId="208" fontId="28" fillId="0" borderId="0"/>
    <xf numFmtId="208" fontId="28" fillId="0" borderId="0"/>
    <xf numFmtId="0" fontId="29" fillId="0" borderId="0" applyNumberFormat="0" applyFill="0" applyBorder="0" applyAlignment="0" applyProtection="0"/>
    <xf numFmtId="0" fontId="33" fillId="0" borderId="0"/>
    <xf numFmtId="0" fontId="33" fillId="0" borderId="0"/>
    <xf numFmtId="0" fontId="54" fillId="0" borderId="0"/>
    <xf numFmtId="0" fontId="33" fillId="0" borderId="0"/>
    <xf numFmtId="0" fontId="29" fillId="0" borderId="0" applyNumberFormat="0" applyFill="0" applyBorder="0" applyAlignment="0" applyProtection="0"/>
    <xf numFmtId="0" fontId="54" fillId="0" borderId="0"/>
    <xf numFmtId="3" fontId="33" fillId="0" borderId="0"/>
    <xf numFmtId="0" fontId="29" fillId="0" borderId="0" applyFont="0" applyFill="0" applyBorder="0" applyAlignment="0" applyProtection="0"/>
    <xf numFmtId="239" fontId="29" fillId="0" borderId="0" applyFont="0" applyFill="0" applyBorder="0" applyAlignment="0" applyProtection="0"/>
    <xf numFmtId="0" fontId="29" fillId="0" borderId="0" applyFont="0" applyFill="0" applyBorder="0" applyAlignment="0" applyProtection="0"/>
    <xf numFmtId="240" fontId="29" fillId="0" borderId="0" applyFont="0" applyFill="0" applyBorder="0" applyAlignment="0" applyProtection="0"/>
    <xf numFmtId="239" fontId="29" fillId="0" borderId="0" applyFont="0" applyFill="0" applyBorder="0" applyAlignment="0" applyProtection="0"/>
    <xf numFmtId="241" fontId="29" fillId="0" borderId="0" applyFont="0" applyFill="0" applyBorder="0" applyAlignment="0" applyProtection="0"/>
    <xf numFmtId="242"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3" fontId="29" fillId="0" borderId="0" applyFont="0" applyFill="0" applyBorder="0" applyAlignment="0" applyProtection="0"/>
    <xf numFmtId="24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29"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47" fontId="30" fillId="0" borderId="0" applyFont="0" applyFill="0" applyBorder="0" applyAlignment="0" applyProtection="0"/>
    <xf numFmtId="0" fontId="30" fillId="0" borderId="0" applyFont="0" applyFill="0" applyBorder="0" applyAlignment="0" applyProtection="0"/>
    <xf numFmtId="24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50" fontId="29" fillId="0" borderId="0" applyFont="0" applyFill="0" applyBorder="0" applyAlignment="0" applyProtection="0"/>
    <xf numFmtId="25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2"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30" fillId="0" borderId="0" applyFont="0" applyFill="0" applyBorder="0" applyAlignment="0" applyProtection="0"/>
    <xf numFmtId="0" fontId="29" fillId="0" borderId="0" applyFont="0" applyFill="0" applyBorder="0" applyAlignment="0" applyProtection="0"/>
    <xf numFmtId="255" fontId="29" fillId="0" borderId="0" applyFont="0" applyFill="0" applyBorder="0" applyAlignment="0" applyProtection="0"/>
    <xf numFmtId="205" fontId="29" fillId="0" borderId="0" applyFont="0" applyFill="0" applyBorder="0" applyAlignment="0" applyProtection="0"/>
    <xf numFmtId="0" fontId="30" fillId="0" borderId="0" applyFont="0" applyFill="0" applyBorder="0" applyAlignment="0" applyProtection="0"/>
    <xf numFmtId="20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3" fontId="29" fillId="0" borderId="0" applyFont="0" applyFill="0" applyBorder="0" applyAlignment="0" applyProtection="0"/>
    <xf numFmtId="24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29"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47" fontId="30" fillId="0" borderId="0" applyFont="0" applyFill="0" applyBorder="0" applyAlignment="0" applyProtection="0"/>
    <xf numFmtId="0" fontId="30" fillId="0" borderId="0" applyFont="0" applyFill="0" applyBorder="0" applyAlignment="0" applyProtection="0"/>
    <xf numFmtId="24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50" fontId="29" fillId="0" borderId="0" applyFont="0" applyFill="0" applyBorder="0" applyAlignment="0" applyProtection="0"/>
    <xf numFmtId="25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2"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30" fillId="0" borderId="0" applyFont="0" applyFill="0" applyBorder="0" applyAlignment="0" applyProtection="0"/>
    <xf numFmtId="0" fontId="29" fillId="0" borderId="0" applyFont="0" applyFill="0" applyBorder="0" applyAlignment="0" applyProtection="0"/>
    <xf numFmtId="255" fontId="29" fillId="0" borderId="0" applyFont="0" applyFill="0" applyBorder="0" applyAlignment="0" applyProtection="0"/>
    <xf numFmtId="205" fontId="29" fillId="0" borderId="0" applyFont="0" applyFill="0" applyBorder="0" applyAlignment="0" applyProtection="0"/>
    <xf numFmtId="0" fontId="30" fillId="0" borderId="0" applyFont="0" applyFill="0" applyBorder="0" applyAlignment="0" applyProtection="0"/>
    <xf numFmtId="20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3" fontId="29" fillId="0" borderId="0" applyFont="0" applyFill="0" applyBorder="0" applyAlignment="0" applyProtection="0"/>
    <xf numFmtId="24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29"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47" fontId="30" fillId="0" borderId="0" applyFont="0" applyFill="0" applyBorder="0" applyAlignment="0" applyProtection="0"/>
    <xf numFmtId="0" fontId="30" fillId="0" borderId="0" applyFont="0" applyFill="0" applyBorder="0" applyAlignment="0" applyProtection="0"/>
    <xf numFmtId="24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50" fontId="29" fillId="0" borderId="0" applyFont="0" applyFill="0" applyBorder="0" applyAlignment="0" applyProtection="0"/>
    <xf numFmtId="25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2"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30" fillId="0" borderId="0" applyFont="0" applyFill="0" applyBorder="0" applyAlignment="0" applyProtection="0"/>
    <xf numFmtId="0" fontId="29" fillId="0" borderId="0" applyFont="0" applyFill="0" applyBorder="0" applyAlignment="0" applyProtection="0"/>
    <xf numFmtId="255" fontId="29" fillId="0" borderId="0" applyFont="0" applyFill="0" applyBorder="0" applyAlignment="0" applyProtection="0"/>
    <xf numFmtId="205" fontId="29" fillId="0" borderId="0" applyFont="0" applyFill="0" applyBorder="0" applyAlignment="0" applyProtection="0"/>
    <xf numFmtId="0" fontId="30" fillId="0" borderId="0" applyFont="0" applyFill="0" applyBorder="0" applyAlignment="0" applyProtection="0"/>
    <xf numFmtId="20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9" fillId="0" borderId="0" applyFont="0" applyFill="0" applyBorder="0" applyAlignment="0" applyProtection="0"/>
    <xf numFmtId="242" fontId="29" fillId="0" borderId="0" applyFont="0" applyFill="0" applyBorder="0" applyAlignment="0" applyProtection="0"/>
    <xf numFmtId="0" fontId="33" fillId="0" borderId="0" applyFont="0" applyFill="0" applyBorder="0" applyAlignment="0" applyProtection="0"/>
    <xf numFmtId="256" fontId="29" fillId="0" borderId="0" applyFont="0" applyFill="0" applyBorder="0" applyAlignment="0" applyProtection="0"/>
    <xf numFmtId="240" fontId="29" fillId="0" borderId="0" applyFont="0" applyFill="0" applyBorder="0" applyAlignment="0" applyProtection="0"/>
    <xf numFmtId="239" fontId="29" fillId="0" borderId="0" applyFont="0" applyFill="0" applyBorder="0" applyAlignment="0" applyProtection="0"/>
    <xf numFmtId="242" fontId="29" fillId="0" borderId="0" applyFont="0" applyFill="0" applyBorder="0" applyAlignment="0" applyProtection="0"/>
    <xf numFmtId="24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3" fontId="29" fillId="0" borderId="0" applyFont="0" applyFill="0" applyBorder="0" applyAlignment="0" applyProtection="0"/>
    <xf numFmtId="24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29"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47" fontId="30" fillId="0" borderId="0" applyFont="0" applyFill="0" applyBorder="0" applyAlignment="0" applyProtection="0"/>
    <xf numFmtId="0" fontId="30" fillId="0" borderId="0" applyFont="0" applyFill="0" applyBorder="0" applyAlignment="0" applyProtection="0"/>
    <xf numFmtId="24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50" fontId="29" fillId="0" borderId="0" applyFont="0" applyFill="0" applyBorder="0" applyAlignment="0" applyProtection="0"/>
    <xf numFmtId="25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2"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30" fillId="0" borderId="0" applyFont="0" applyFill="0" applyBorder="0" applyAlignment="0" applyProtection="0"/>
    <xf numFmtId="0" fontId="29" fillId="0" borderId="0" applyFont="0" applyFill="0" applyBorder="0" applyAlignment="0" applyProtection="0"/>
    <xf numFmtId="255" fontId="29" fillId="0" borderId="0" applyFont="0" applyFill="0" applyBorder="0" applyAlignment="0" applyProtection="0"/>
    <xf numFmtId="205" fontId="29" fillId="0" borderId="0" applyFont="0" applyFill="0" applyBorder="0" applyAlignment="0" applyProtection="0"/>
    <xf numFmtId="0" fontId="30" fillId="0" borderId="0" applyFont="0" applyFill="0" applyBorder="0" applyAlignment="0" applyProtection="0"/>
    <xf numFmtId="20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29" fillId="0" borderId="0" applyFont="0" applyFill="0" applyBorder="0" applyAlignment="0" applyProtection="0"/>
    <xf numFmtId="258"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3" fontId="29" fillId="0" borderId="0" applyFont="0" applyFill="0" applyBorder="0" applyAlignment="0" applyProtection="0"/>
    <xf numFmtId="24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29"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3" fontId="29" fillId="0" borderId="0" applyFont="0" applyFill="0" applyBorder="0" applyAlignment="0" applyProtection="0"/>
    <xf numFmtId="24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29"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47" fontId="30" fillId="0" borderId="0" applyFont="0" applyFill="0" applyBorder="0" applyAlignment="0" applyProtection="0"/>
    <xf numFmtId="0" fontId="30" fillId="0" borderId="0" applyFont="0" applyFill="0" applyBorder="0" applyAlignment="0" applyProtection="0"/>
    <xf numFmtId="24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50" fontId="29" fillId="0" borderId="0" applyFont="0" applyFill="0" applyBorder="0" applyAlignment="0" applyProtection="0"/>
    <xf numFmtId="25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2"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30" fillId="0" borderId="0" applyFont="0" applyFill="0" applyBorder="0" applyAlignment="0" applyProtection="0"/>
    <xf numFmtId="0" fontId="29" fillId="0" borderId="0" applyFont="0" applyFill="0" applyBorder="0" applyAlignment="0" applyProtection="0"/>
    <xf numFmtId="255" fontId="29" fillId="0" borderId="0" applyFont="0" applyFill="0" applyBorder="0" applyAlignment="0" applyProtection="0"/>
    <xf numFmtId="205" fontId="29" fillId="0" borderId="0" applyFont="0" applyFill="0" applyBorder="0" applyAlignment="0" applyProtection="0"/>
    <xf numFmtId="0" fontId="30" fillId="0" borderId="0" applyFont="0" applyFill="0" applyBorder="0" applyAlignment="0" applyProtection="0"/>
    <xf numFmtId="20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3" fontId="29" fillId="0" borderId="0" applyFont="0" applyFill="0" applyBorder="0" applyAlignment="0" applyProtection="0"/>
    <xf numFmtId="24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29"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47" fontId="30" fillId="0" borderId="0" applyFont="0" applyFill="0" applyBorder="0" applyAlignment="0" applyProtection="0"/>
    <xf numFmtId="0" fontId="30" fillId="0" borderId="0" applyFont="0" applyFill="0" applyBorder="0" applyAlignment="0" applyProtection="0"/>
    <xf numFmtId="24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50" fontId="29" fillId="0" borderId="0" applyFont="0" applyFill="0" applyBorder="0" applyAlignment="0" applyProtection="0"/>
    <xf numFmtId="25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2"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30" fillId="0" borderId="0" applyFont="0" applyFill="0" applyBorder="0" applyAlignment="0" applyProtection="0"/>
    <xf numFmtId="0" fontId="29" fillId="0" borderId="0" applyFont="0" applyFill="0" applyBorder="0" applyAlignment="0" applyProtection="0"/>
    <xf numFmtId="255" fontId="29" fillId="0" borderId="0" applyFont="0" applyFill="0" applyBorder="0" applyAlignment="0" applyProtection="0"/>
    <xf numFmtId="205" fontId="29" fillId="0" borderId="0" applyFont="0" applyFill="0" applyBorder="0" applyAlignment="0" applyProtection="0"/>
    <xf numFmtId="0" fontId="30" fillId="0" borderId="0" applyFont="0" applyFill="0" applyBorder="0" applyAlignment="0" applyProtection="0"/>
    <xf numFmtId="20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53"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256"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240" fontId="29" fillId="0" borderId="0" applyFont="0" applyFill="0" applyBorder="0" applyAlignment="0" applyProtection="0"/>
    <xf numFmtId="242" fontId="29" fillId="0" borderId="0" applyFont="0" applyFill="0" applyBorder="0" applyAlignment="0" applyProtection="0"/>
    <xf numFmtId="24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195" fontId="29" fillId="0" borderId="0" applyFont="0" applyFill="0" applyBorder="0" applyAlignment="0" applyProtection="0"/>
    <xf numFmtId="0" fontId="29" fillId="0" borderId="0" applyFont="0" applyFill="0" applyBorder="0" applyAlignment="0" applyProtection="0"/>
    <xf numFmtId="239" fontId="29" fillId="0" borderId="0" applyFont="0" applyFill="0" applyBorder="0" applyAlignment="0" applyProtection="0"/>
    <xf numFmtId="206" fontId="29" fillId="0" borderId="0" applyFont="0" applyFill="0" applyBorder="0" applyAlignment="0" applyProtection="0"/>
    <xf numFmtId="0" fontId="29" fillId="0" borderId="0" applyFont="0" applyFill="0" applyBorder="0" applyAlignment="0" applyProtection="0"/>
    <xf numFmtId="200" fontId="29" fillId="0" borderId="0" applyFont="0" applyFill="0" applyBorder="0" applyAlignment="0" applyProtection="0"/>
    <xf numFmtId="206" fontId="29" fillId="0" borderId="0" applyFont="0" applyFill="0" applyBorder="0" applyAlignment="0" applyProtection="0"/>
    <xf numFmtId="186" fontId="29" fillId="0" borderId="0" applyFont="0" applyFill="0" applyBorder="0" applyAlignment="0" applyProtection="0"/>
    <xf numFmtId="259" fontId="29" fillId="0" borderId="0" applyFont="0" applyFill="0" applyBorder="0" applyProtection="0">
      <alignment horizontal="right"/>
    </xf>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29" fillId="0" borderId="0" applyFont="0" applyFill="0" applyBorder="0" applyAlignment="0" applyProtection="0"/>
    <xf numFmtId="0" fontId="30"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2" fontId="30" fillId="0" borderId="0" applyFont="0" applyFill="0" applyBorder="0" applyAlignment="0" applyProtection="0"/>
    <xf numFmtId="262" fontId="30" fillId="0" borderId="0" applyFont="0" applyFill="0" applyBorder="0" applyAlignment="0" applyProtection="0"/>
    <xf numFmtId="0" fontId="29" fillId="0" borderId="0" applyFont="0" applyFill="0" applyBorder="0" applyAlignment="0" applyProtection="0"/>
    <xf numFmtId="256" fontId="30" fillId="0" borderId="0" applyFont="0" applyFill="0" applyBorder="0" applyAlignment="0" applyProtection="0"/>
    <xf numFmtId="25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29" fillId="0" borderId="0" applyFont="0" applyFill="0" applyBorder="0" applyAlignment="0" applyProtection="0"/>
    <xf numFmtId="0" fontId="30"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2" fontId="30" fillId="0" borderId="0" applyFont="0" applyFill="0" applyBorder="0" applyAlignment="0" applyProtection="0"/>
    <xf numFmtId="262" fontId="30" fillId="0" borderId="0" applyFont="0" applyFill="0" applyBorder="0" applyAlignment="0" applyProtection="0"/>
    <xf numFmtId="0" fontId="29" fillId="0" borderId="0" applyFont="0" applyFill="0" applyBorder="0" applyAlignment="0" applyProtection="0"/>
    <xf numFmtId="256" fontId="30" fillId="0" borderId="0" applyFont="0" applyFill="0" applyBorder="0" applyAlignment="0" applyProtection="0"/>
    <xf numFmtId="25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29" fillId="0" borderId="0" applyFont="0" applyFill="0" applyBorder="0" applyAlignment="0" applyProtection="0"/>
    <xf numFmtId="0" fontId="30"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2" fontId="30" fillId="0" borderId="0" applyFont="0" applyFill="0" applyBorder="0" applyAlignment="0" applyProtection="0"/>
    <xf numFmtId="262" fontId="30" fillId="0" borderId="0" applyFont="0" applyFill="0" applyBorder="0" applyAlignment="0" applyProtection="0"/>
    <xf numFmtId="0" fontId="29" fillId="0" borderId="0" applyFont="0" applyFill="0" applyBorder="0" applyAlignment="0" applyProtection="0"/>
    <xf numFmtId="256" fontId="30" fillId="0" borderId="0" applyFont="0" applyFill="0" applyBorder="0" applyAlignment="0" applyProtection="0"/>
    <xf numFmtId="25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259" fontId="29" fillId="0" borderId="0" applyFont="0" applyFill="0" applyBorder="0" applyProtection="0">
      <alignment horizontal="right"/>
    </xf>
    <xf numFmtId="259" fontId="29" fillId="0" borderId="0" applyFont="0" applyFill="0" applyBorder="0" applyProtection="0">
      <alignment horizontal="right"/>
    </xf>
    <xf numFmtId="0" fontId="33"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206" fontId="29" fillId="0" borderId="0" applyFont="0" applyFill="0" applyBorder="0" applyAlignment="0" applyProtection="0"/>
    <xf numFmtId="259" fontId="29" fillId="0" borderId="0" applyFont="0" applyFill="0" applyBorder="0" applyProtection="0">
      <alignment horizontal="right"/>
    </xf>
    <xf numFmtId="20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29" fillId="0" borderId="0" applyFont="0" applyFill="0" applyBorder="0" applyAlignment="0" applyProtection="0"/>
    <xf numFmtId="0" fontId="30"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2" fontId="30" fillId="0" borderId="0" applyFont="0" applyFill="0" applyBorder="0" applyAlignment="0" applyProtection="0"/>
    <xf numFmtId="262" fontId="30" fillId="0" borderId="0" applyFont="0" applyFill="0" applyBorder="0" applyAlignment="0" applyProtection="0"/>
    <xf numFmtId="0" fontId="29" fillId="0" borderId="0" applyFont="0" applyFill="0" applyBorder="0" applyAlignment="0" applyProtection="0"/>
    <xf numFmtId="256" fontId="30" fillId="0" borderId="0" applyFont="0" applyFill="0" applyBorder="0" applyAlignment="0" applyProtection="0"/>
    <xf numFmtId="25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29"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259" fontId="29" fillId="0" borderId="0" applyFont="0" applyFill="0" applyBorder="0" applyAlignment="0" applyProtection="0"/>
    <xf numFmtId="164" fontId="29" fillId="0" borderId="0" applyFont="0" applyFill="0" applyBorder="0" applyAlignment="0" applyProtection="0"/>
    <xf numFmtId="241"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15" fontId="29" fillId="0" borderId="0" applyFont="0" applyFill="0" applyBorder="0" applyAlignment="0" applyProtection="0"/>
    <xf numFmtId="0" fontId="30"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29" fillId="0" borderId="0" applyFont="0" applyFill="0" applyBorder="0" applyAlignment="0" applyProtection="0"/>
    <xf numFmtId="0" fontId="30"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2" fontId="30" fillId="0" borderId="0" applyFont="0" applyFill="0" applyBorder="0" applyAlignment="0" applyProtection="0"/>
    <xf numFmtId="262" fontId="30" fillId="0" borderId="0" applyFont="0" applyFill="0" applyBorder="0" applyAlignment="0" applyProtection="0"/>
    <xf numFmtId="0" fontId="29" fillId="0" borderId="0" applyFont="0" applyFill="0" applyBorder="0" applyAlignment="0" applyProtection="0"/>
    <xf numFmtId="256" fontId="30" fillId="0" borderId="0" applyFont="0" applyFill="0" applyBorder="0" applyAlignment="0" applyProtection="0"/>
    <xf numFmtId="25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29" fillId="0" borderId="0" applyFont="0" applyFill="0" applyBorder="0" applyAlignment="0" applyProtection="0"/>
    <xf numFmtId="0" fontId="30" fillId="0" borderId="0" applyFont="0" applyFill="0" applyBorder="0" applyAlignment="0" applyProtection="0"/>
    <xf numFmtId="216" fontId="30"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0" fontId="30" fillId="0" borderId="0" applyFont="0" applyFill="0" applyBorder="0" applyAlignment="0" applyProtection="0"/>
    <xf numFmtId="260" fontId="30"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2" fontId="30" fillId="0" borderId="0" applyFont="0" applyFill="0" applyBorder="0" applyAlignment="0" applyProtection="0"/>
    <xf numFmtId="262" fontId="30" fillId="0" borderId="0" applyFont="0" applyFill="0" applyBorder="0" applyAlignment="0" applyProtection="0"/>
    <xf numFmtId="0" fontId="29" fillId="0" borderId="0" applyFont="0" applyFill="0" applyBorder="0" applyAlignment="0" applyProtection="0"/>
    <xf numFmtId="256" fontId="30" fillId="0" borderId="0" applyFont="0" applyFill="0" applyBorder="0" applyAlignment="0" applyProtection="0"/>
    <xf numFmtId="25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259" fontId="29" fillId="0" borderId="0" applyFont="0" applyFill="0" applyBorder="0" applyAlignment="0" applyProtection="0"/>
    <xf numFmtId="164" fontId="29" fillId="0" borderId="0" applyFont="0" applyFill="0" applyBorder="0" applyAlignment="0" applyProtection="0"/>
    <xf numFmtId="232" fontId="29"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3" fontId="30"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0" fontId="29" fillId="0" borderId="0" applyFont="0" applyFill="0" applyBorder="0" applyAlignment="0" applyProtection="0"/>
    <xf numFmtId="0" fontId="29" fillId="0" borderId="0" applyFont="0" applyFill="0" applyBorder="0" applyAlignment="0" applyProtection="0"/>
    <xf numFmtId="259" fontId="29" fillId="0" borderId="0" applyFont="0" applyFill="0" applyBorder="0" applyAlignment="0" applyProtection="0"/>
    <xf numFmtId="164" fontId="29" fillId="0" borderId="0" applyFont="0" applyFill="0" applyBorder="0" applyAlignment="0" applyProtection="0"/>
    <xf numFmtId="232" fontId="29"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3" fontId="30"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2" fontId="29"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3" fontId="30" fillId="0" borderId="0" applyFont="0" applyFill="0" applyBorder="0" applyAlignment="0" applyProtection="0"/>
    <xf numFmtId="234"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0" fontId="29" fillId="0" borderId="0" applyFont="0" applyFill="0" applyBorder="0" applyAlignment="0" applyProtection="0"/>
    <xf numFmtId="259" fontId="29" fillId="0" borderId="0" applyFont="0" applyFill="0" applyBorder="0" applyProtection="0">
      <alignment horizontal="right"/>
    </xf>
    <xf numFmtId="259" fontId="29" fillId="0" borderId="0" applyFont="0" applyFill="0" applyBorder="0" applyProtection="0">
      <alignment horizontal="right"/>
    </xf>
    <xf numFmtId="0" fontId="29"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31"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6" fontId="29" fillId="0" borderId="0" applyFont="0" applyFill="0" applyBorder="0" applyAlignment="0" applyProtection="0"/>
    <xf numFmtId="235"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0" fontId="51" fillId="0" borderId="0"/>
    <xf numFmtId="0"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0" fontId="51" fillId="0" borderId="0"/>
    <xf numFmtId="0"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235" fontId="51" fillId="0" borderId="0"/>
    <xf numFmtId="0" fontId="29" fillId="0" borderId="0" applyNumberFormat="0" applyFill="0" applyBorder="0" applyAlignment="0" applyProtection="0"/>
    <xf numFmtId="0" fontId="29" fillId="0" borderId="0"/>
    <xf numFmtId="0" fontId="48" fillId="0" borderId="0">
      <alignment vertical="top"/>
    </xf>
    <xf numFmtId="0" fontId="48" fillId="0" borderId="0">
      <alignment vertical="top"/>
    </xf>
    <xf numFmtId="0" fontId="29" fillId="0" borderId="0" applyNumberFormat="0" applyFill="0" applyBorder="0" applyAlignment="0" applyProtection="0"/>
    <xf numFmtId="0" fontId="29" fillId="0" borderId="0" applyNumberFormat="0" applyFill="0" applyBorder="0" applyAlignment="0" applyProtection="0"/>
    <xf numFmtId="263" fontId="29" fillId="0" borderId="0" applyFont="0" applyFill="0" applyBorder="0" applyAlignment="0" applyProtection="0"/>
    <xf numFmtId="164" fontId="33" fillId="0" borderId="0" applyFont="0" applyFill="0" applyBorder="0" applyAlignment="0" applyProtection="0"/>
    <xf numFmtId="0" fontId="33" fillId="0" borderId="0" applyFont="0" applyFill="0" applyBorder="0" applyAlignment="0" applyProtection="0"/>
    <xf numFmtId="165" fontId="28" fillId="0" borderId="0" applyFont="0" applyFill="0" applyBorder="0" applyAlignment="0" applyProtection="0"/>
    <xf numFmtId="0" fontId="29" fillId="0" borderId="0" applyFont="0" applyFill="0" applyBorder="0" applyAlignment="0" applyProtection="0"/>
    <xf numFmtId="264" fontId="29" fillId="0" borderId="0" applyFont="0" applyFill="0" applyBorder="0" applyAlignment="0" applyProtection="0"/>
    <xf numFmtId="263" fontId="29" fillId="0" borderId="0" applyFont="0" applyFill="0" applyBorder="0" applyAlignment="0" applyProtection="0"/>
    <xf numFmtId="265" fontId="29" fillId="0" borderId="0" applyFont="0" applyFill="0" applyBorder="0" applyAlignment="0" applyProtection="0"/>
    <xf numFmtId="174"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265" fontId="29" fillId="0" borderId="0" applyFont="0" applyFill="0" applyBorder="0" applyAlignment="0" applyProtection="0"/>
    <xf numFmtId="0" fontId="30" fillId="0" borderId="0" applyFont="0" applyFill="0" applyBorder="0" applyAlignment="0" applyProtection="0"/>
    <xf numFmtId="264" fontId="29" fillId="0" borderId="0" applyFont="0" applyFill="0" applyBorder="0" applyAlignment="0" applyProtection="0"/>
    <xf numFmtId="266" fontId="29" fillId="0" borderId="0" applyFont="0" applyFill="0" applyBorder="0" applyAlignment="0" applyProtection="0"/>
    <xf numFmtId="265" fontId="29" fillId="0" borderId="0" applyFont="0" applyFill="0" applyBorder="0" applyAlignment="0" applyProtection="0"/>
    <xf numFmtId="26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4"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265" fontId="29" fillId="0" borderId="0" applyFont="0" applyFill="0" applyBorder="0" applyAlignment="0" applyProtection="0"/>
    <xf numFmtId="0" fontId="30" fillId="0" borderId="0" applyFont="0" applyFill="0" applyBorder="0" applyAlignment="0" applyProtection="0"/>
    <xf numFmtId="264" fontId="29" fillId="0" borderId="0" applyFont="0" applyFill="0" applyBorder="0" applyAlignment="0" applyProtection="0"/>
    <xf numFmtId="266" fontId="29" fillId="0" borderId="0" applyFont="0" applyFill="0" applyBorder="0" applyAlignment="0" applyProtection="0"/>
    <xf numFmtId="265" fontId="29" fillId="0" borderId="0" applyFont="0" applyFill="0" applyBorder="0" applyAlignment="0" applyProtection="0"/>
    <xf numFmtId="26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4"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265" fontId="29" fillId="0" borderId="0" applyFont="0" applyFill="0" applyBorder="0" applyAlignment="0" applyProtection="0"/>
    <xf numFmtId="0" fontId="30" fillId="0" borderId="0" applyFont="0" applyFill="0" applyBorder="0" applyAlignment="0" applyProtection="0"/>
    <xf numFmtId="264" fontId="29" fillId="0" borderId="0" applyFont="0" applyFill="0" applyBorder="0" applyAlignment="0" applyProtection="0"/>
    <xf numFmtId="266" fontId="29" fillId="0" borderId="0" applyFont="0" applyFill="0" applyBorder="0" applyAlignment="0" applyProtection="0"/>
    <xf numFmtId="265" fontId="29" fillId="0" borderId="0" applyFont="0" applyFill="0" applyBorder="0" applyAlignment="0" applyProtection="0"/>
    <xf numFmtId="26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165" fontId="29" fillId="0" borderId="0" applyFont="0" applyFill="0" applyBorder="0" applyAlignment="0" applyProtection="0"/>
    <xf numFmtId="264" fontId="29" fillId="0" borderId="0" applyFont="0" applyFill="0" applyBorder="0" applyAlignment="0" applyProtection="0"/>
    <xf numFmtId="263" fontId="29" fillId="0" borderId="0" applyFont="0" applyFill="0" applyBorder="0" applyAlignment="0" applyProtection="0"/>
    <xf numFmtId="264" fontId="29" fillId="0" borderId="0" applyFont="0" applyFill="0" applyBorder="0" applyAlignment="0" applyProtection="0"/>
    <xf numFmtId="174"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265" fontId="29" fillId="0" borderId="0" applyFont="0" applyFill="0" applyBorder="0" applyAlignment="0" applyProtection="0"/>
    <xf numFmtId="0" fontId="30" fillId="0" borderId="0" applyFont="0" applyFill="0" applyBorder="0" applyAlignment="0" applyProtection="0"/>
    <xf numFmtId="264" fontId="29" fillId="0" borderId="0" applyFont="0" applyFill="0" applyBorder="0" applyAlignment="0" applyProtection="0"/>
    <xf numFmtId="266" fontId="29" fillId="0" borderId="0" applyFont="0" applyFill="0" applyBorder="0" applyAlignment="0" applyProtection="0"/>
    <xf numFmtId="265" fontId="29" fillId="0" borderId="0" applyFont="0" applyFill="0" applyBorder="0" applyAlignment="0" applyProtection="0"/>
    <xf numFmtId="26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266" fontId="29" fillId="0" borderId="0" applyFont="0" applyFill="0" applyBorder="0" applyAlignment="0" applyProtection="0"/>
    <xf numFmtId="17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265" fontId="29" fillId="0" borderId="0" applyFont="0" applyFill="0" applyBorder="0" applyAlignment="0" applyProtection="0"/>
    <xf numFmtId="0" fontId="30" fillId="0" borderId="0" applyFont="0" applyFill="0" applyBorder="0" applyAlignment="0" applyProtection="0"/>
    <xf numFmtId="264" fontId="29" fillId="0" borderId="0" applyFont="0" applyFill="0" applyBorder="0" applyAlignment="0" applyProtection="0"/>
    <xf numFmtId="266" fontId="29" fillId="0" borderId="0" applyFont="0" applyFill="0" applyBorder="0" applyAlignment="0" applyProtection="0"/>
    <xf numFmtId="265" fontId="29" fillId="0" borderId="0" applyFont="0" applyFill="0" applyBorder="0" applyAlignment="0" applyProtection="0"/>
    <xf numFmtId="26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265" fontId="29" fillId="0" borderId="0" applyFont="0" applyFill="0" applyBorder="0" applyAlignment="0" applyProtection="0"/>
    <xf numFmtId="0" fontId="30" fillId="0" borderId="0" applyFont="0" applyFill="0" applyBorder="0" applyAlignment="0" applyProtection="0"/>
    <xf numFmtId="264" fontId="29" fillId="0" borderId="0" applyFont="0" applyFill="0" applyBorder="0" applyAlignment="0" applyProtection="0"/>
    <xf numFmtId="266" fontId="29" fillId="0" borderId="0" applyFont="0" applyFill="0" applyBorder="0" applyAlignment="0" applyProtection="0"/>
    <xf numFmtId="265" fontId="29" fillId="0" borderId="0" applyFont="0" applyFill="0" applyBorder="0" applyAlignment="0" applyProtection="0"/>
    <xf numFmtId="26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4"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265" fontId="29" fillId="0" borderId="0" applyFont="0" applyFill="0" applyBorder="0" applyAlignment="0" applyProtection="0"/>
    <xf numFmtId="0" fontId="30" fillId="0" borderId="0" applyFont="0" applyFill="0" applyBorder="0" applyAlignment="0" applyProtection="0"/>
    <xf numFmtId="264" fontId="29" fillId="0" borderId="0" applyFont="0" applyFill="0" applyBorder="0" applyAlignment="0" applyProtection="0"/>
    <xf numFmtId="266" fontId="29" fillId="0" borderId="0" applyFont="0" applyFill="0" applyBorder="0" applyAlignment="0" applyProtection="0"/>
    <xf numFmtId="265" fontId="29" fillId="0" borderId="0" applyFont="0" applyFill="0" applyBorder="0" applyAlignment="0" applyProtection="0"/>
    <xf numFmtId="267"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3"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263" fontId="29" fillId="0" borderId="0" applyFont="0" applyFill="0" applyBorder="0" applyAlignment="0" applyProtection="0"/>
    <xf numFmtId="0" fontId="29" fillId="0" borderId="0" applyFont="0" applyFill="0" applyBorder="0" applyAlignment="0" applyProtection="0"/>
    <xf numFmtId="165" fontId="29" fillId="0" borderId="0" applyFont="0" applyFill="0" applyBorder="0" applyAlignment="0" applyProtection="0"/>
    <xf numFmtId="0" fontId="29" fillId="0" borderId="0" applyFont="0" applyFill="0" applyBorder="0" applyAlignment="0" applyProtection="0"/>
    <xf numFmtId="264" fontId="29" fillId="0" borderId="0" applyFont="0" applyFill="0" applyBorder="0" applyAlignment="0" applyProtection="0"/>
    <xf numFmtId="0" fontId="29" fillId="0" borderId="0" applyFont="0" applyFill="0" applyBorder="0" applyAlignment="0" applyProtection="0"/>
    <xf numFmtId="263"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67" fontId="29" fillId="0" borderId="0" applyFont="0" applyFill="0" applyBorder="0" applyAlignment="0" applyProtection="0"/>
    <xf numFmtId="269" fontId="29" fillId="0" borderId="0" applyFont="0" applyFill="0" applyBorder="0" applyAlignment="0" applyProtection="0"/>
    <xf numFmtId="22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67"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270" fontId="29" fillId="0" borderId="0" applyFont="0" applyFill="0" applyBorder="0" applyAlignment="0" applyProtection="0"/>
    <xf numFmtId="272" fontId="29" fillId="0" borderId="0" applyFont="0" applyFill="0" applyBorder="0" applyAlignment="0" applyProtection="0"/>
    <xf numFmtId="273" fontId="29" fillId="0" borderId="0" applyFont="0" applyFill="0" applyBorder="0" applyAlignment="0" applyProtection="0"/>
    <xf numFmtId="274" fontId="29" fillId="0" borderId="0" applyFont="0" applyFill="0" applyBorder="0" applyAlignment="0" applyProtection="0"/>
    <xf numFmtId="0" fontId="30" fillId="0" borderId="0" applyFont="0" applyFill="0" applyBorder="0" applyAlignment="0" applyProtection="0"/>
    <xf numFmtId="272" fontId="29" fillId="0" borderId="0" applyFont="0" applyFill="0" applyBorder="0" applyAlignment="0" applyProtection="0"/>
    <xf numFmtId="275" fontId="29" fillId="0" borderId="0" applyFont="0" applyFill="0" applyBorder="0" applyAlignment="0" applyProtection="0"/>
    <xf numFmtId="0" fontId="30" fillId="0" borderId="0" applyFont="0" applyFill="0" applyBorder="0" applyAlignment="0" applyProtection="0"/>
    <xf numFmtId="274" fontId="29" fillId="0" borderId="0" applyFont="0" applyFill="0" applyBorder="0" applyAlignment="0" applyProtection="0"/>
    <xf numFmtId="276"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44" fontId="29" fillId="0" borderId="0" applyFont="0" applyFill="0" applyBorder="0" applyAlignment="0" applyProtection="0"/>
    <xf numFmtId="275" fontId="29" fillId="0" borderId="0" applyFont="0" applyFill="0" applyBorder="0" applyAlignment="0" applyProtection="0"/>
    <xf numFmtId="277"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44"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7"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67"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270" fontId="29" fillId="0" borderId="0" applyFont="0" applyFill="0" applyBorder="0" applyAlignment="0" applyProtection="0"/>
    <xf numFmtId="272" fontId="29" fillId="0" borderId="0" applyFont="0" applyFill="0" applyBorder="0" applyAlignment="0" applyProtection="0"/>
    <xf numFmtId="273" fontId="29" fillId="0" borderId="0" applyFont="0" applyFill="0" applyBorder="0" applyAlignment="0" applyProtection="0"/>
    <xf numFmtId="274" fontId="29" fillId="0" borderId="0" applyFont="0" applyFill="0" applyBorder="0" applyAlignment="0" applyProtection="0"/>
    <xf numFmtId="0" fontId="30" fillId="0" borderId="0" applyFont="0" applyFill="0" applyBorder="0" applyAlignment="0" applyProtection="0"/>
    <xf numFmtId="272" fontId="29" fillId="0" borderId="0" applyFont="0" applyFill="0" applyBorder="0" applyAlignment="0" applyProtection="0"/>
    <xf numFmtId="275" fontId="29" fillId="0" borderId="0" applyFont="0" applyFill="0" applyBorder="0" applyAlignment="0" applyProtection="0"/>
    <xf numFmtId="0" fontId="30" fillId="0" borderId="0" applyFont="0" applyFill="0" applyBorder="0" applyAlignment="0" applyProtection="0"/>
    <xf numFmtId="274" fontId="29" fillId="0" borderId="0" applyFont="0" applyFill="0" applyBorder="0" applyAlignment="0" applyProtection="0"/>
    <xf numFmtId="276"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44" fontId="29" fillId="0" borderId="0" applyFont="0" applyFill="0" applyBorder="0" applyAlignment="0" applyProtection="0"/>
    <xf numFmtId="275" fontId="29" fillId="0" borderId="0" applyFont="0" applyFill="0" applyBorder="0" applyAlignment="0" applyProtection="0"/>
    <xf numFmtId="277"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44"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7"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67"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270" fontId="29" fillId="0" borderId="0" applyFont="0" applyFill="0" applyBorder="0" applyAlignment="0" applyProtection="0"/>
    <xf numFmtId="272" fontId="29" fillId="0" borderId="0" applyFont="0" applyFill="0" applyBorder="0" applyAlignment="0" applyProtection="0"/>
    <xf numFmtId="273" fontId="29" fillId="0" borderId="0" applyFont="0" applyFill="0" applyBorder="0" applyAlignment="0" applyProtection="0"/>
    <xf numFmtId="274" fontId="29" fillId="0" borderId="0" applyFont="0" applyFill="0" applyBorder="0" applyAlignment="0" applyProtection="0"/>
    <xf numFmtId="0" fontId="30" fillId="0" borderId="0" applyFont="0" applyFill="0" applyBorder="0" applyAlignment="0" applyProtection="0"/>
    <xf numFmtId="272" fontId="29" fillId="0" borderId="0" applyFont="0" applyFill="0" applyBorder="0" applyAlignment="0" applyProtection="0"/>
    <xf numFmtId="275" fontId="29" fillId="0" borderId="0" applyFont="0" applyFill="0" applyBorder="0" applyAlignment="0" applyProtection="0"/>
    <xf numFmtId="0" fontId="30" fillId="0" borderId="0" applyFont="0" applyFill="0" applyBorder="0" applyAlignment="0" applyProtection="0"/>
    <xf numFmtId="274" fontId="29" fillId="0" borderId="0" applyFont="0" applyFill="0" applyBorder="0" applyAlignment="0" applyProtection="0"/>
    <xf numFmtId="276"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44" fontId="29" fillId="0" borderId="0" applyFont="0" applyFill="0" applyBorder="0" applyAlignment="0" applyProtection="0"/>
    <xf numFmtId="275" fontId="29" fillId="0" borderId="0" applyFont="0" applyFill="0" applyBorder="0" applyAlignment="0" applyProtection="0"/>
    <xf numFmtId="277"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44"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7"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5" fontId="33" fillId="0" borderId="0" applyFont="0" applyFill="0" applyBorder="0" applyAlignment="0" applyProtection="0"/>
    <xf numFmtId="218" fontId="29" fillId="0" borderId="0" applyFont="0" applyFill="0" applyBorder="0" applyAlignment="0" applyProtection="0"/>
    <xf numFmtId="267" fontId="29" fillId="0" borderId="0" applyFont="0" applyFill="0" applyBorder="0" applyAlignment="0" applyProtection="0"/>
    <xf numFmtId="269" fontId="29" fillId="0" borderId="0" applyFont="0" applyFill="0" applyBorder="0" applyAlignment="0" applyProtection="0"/>
    <xf numFmtId="26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67"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270" fontId="29" fillId="0" borderId="0" applyFont="0" applyFill="0" applyBorder="0" applyAlignment="0" applyProtection="0"/>
    <xf numFmtId="272" fontId="29" fillId="0" borderId="0" applyFont="0" applyFill="0" applyBorder="0" applyAlignment="0" applyProtection="0"/>
    <xf numFmtId="273" fontId="29" fillId="0" borderId="0" applyFont="0" applyFill="0" applyBorder="0" applyAlignment="0" applyProtection="0"/>
    <xf numFmtId="274" fontId="29" fillId="0" borderId="0" applyFont="0" applyFill="0" applyBorder="0" applyAlignment="0" applyProtection="0"/>
    <xf numFmtId="0" fontId="30" fillId="0" borderId="0" applyFont="0" applyFill="0" applyBorder="0" applyAlignment="0" applyProtection="0"/>
    <xf numFmtId="272" fontId="29" fillId="0" borderId="0" applyFont="0" applyFill="0" applyBorder="0" applyAlignment="0" applyProtection="0"/>
    <xf numFmtId="275" fontId="29" fillId="0" borderId="0" applyFont="0" applyFill="0" applyBorder="0" applyAlignment="0" applyProtection="0"/>
    <xf numFmtId="0" fontId="30" fillId="0" borderId="0" applyFont="0" applyFill="0" applyBorder="0" applyAlignment="0" applyProtection="0"/>
    <xf numFmtId="274" fontId="29" fillId="0" borderId="0" applyFont="0" applyFill="0" applyBorder="0" applyAlignment="0" applyProtection="0"/>
    <xf numFmtId="276"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44" fontId="29" fillId="0" borderId="0" applyFont="0" applyFill="0" applyBorder="0" applyAlignment="0" applyProtection="0"/>
    <xf numFmtId="275" fontId="29" fillId="0" borderId="0" applyFont="0" applyFill="0" applyBorder="0" applyAlignment="0" applyProtection="0"/>
    <xf numFmtId="277"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44"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7"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67"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270" fontId="29" fillId="0" borderId="0" applyFont="0" applyFill="0" applyBorder="0" applyAlignment="0" applyProtection="0"/>
    <xf numFmtId="272" fontId="29" fillId="0" borderId="0" applyFont="0" applyFill="0" applyBorder="0" applyAlignment="0" applyProtection="0"/>
    <xf numFmtId="273" fontId="29" fillId="0" borderId="0" applyFont="0" applyFill="0" applyBorder="0" applyAlignment="0" applyProtection="0"/>
    <xf numFmtId="274" fontId="29" fillId="0" borderId="0" applyFont="0" applyFill="0" applyBorder="0" applyAlignment="0" applyProtection="0"/>
    <xf numFmtId="0" fontId="30" fillId="0" borderId="0" applyFont="0" applyFill="0" applyBorder="0" applyAlignment="0" applyProtection="0"/>
    <xf numFmtId="272" fontId="29" fillId="0" borderId="0" applyFont="0" applyFill="0" applyBorder="0" applyAlignment="0" applyProtection="0"/>
    <xf numFmtId="275" fontId="29" fillId="0" borderId="0" applyFont="0" applyFill="0" applyBorder="0" applyAlignment="0" applyProtection="0"/>
    <xf numFmtId="0" fontId="30" fillId="0" borderId="0" applyFont="0" applyFill="0" applyBorder="0" applyAlignment="0" applyProtection="0"/>
    <xf numFmtId="274" fontId="29" fillId="0" borderId="0" applyFont="0" applyFill="0" applyBorder="0" applyAlignment="0" applyProtection="0"/>
    <xf numFmtId="276"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44" fontId="29" fillId="0" borderId="0" applyFont="0" applyFill="0" applyBorder="0" applyAlignment="0" applyProtection="0"/>
    <xf numFmtId="275" fontId="29" fillId="0" borderId="0" applyFont="0" applyFill="0" applyBorder="0" applyAlignment="0" applyProtection="0"/>
    <xf numFmtId="277"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44"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67"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270" fontId="29" fillId="0" borderId="0" applyFont="0" applyFill="0" applyBorder="0" applyAlignment="0" applyProtection="0"/>
    <xf numFmtId="272" fontId="29" fillId="0" borderId="0" applyFont="0" applyFill="0" applyBorder="0" applyAlignment="0" applyProtection="0"/>
    <xf numFmtId="273" fontId="29" fillId="0" borderId="0" applyFont="0" applyFill="0" applyBorder="0" applyAlignment="0" applyProtection="0"/>
    <xf numFmtId="274" fontId="29" fillId="0" borderId="0" applyFont="0" applyFill="0" applyBorder="0" applyAlignment="0" applyProtection="0"/>
    <xf numFmtId="0" fontId="30" fillId="0" borderId="0" applyFont="0" applyFill="0" applyBorder="0" applyAlignment="0" applyProtection="0"/>
    <xf numFmtId="272" fontId="29" fillId="0" borderId="0" applyFont="0" applyFill="0" applyBorder="0" applyAlignment="0" applyProtection="0"/>
    <xf numFmtId="275" fontId="29" fillId="0" borderId="0" applyFont="0" applyFill="0" applyBorder="0" applyAlignment="0" applyProtection="0"/>
    <xf numFmtId="0" fontId="30" fillId="0" borderId="0" applyFont="0" applyFill="0" applyBorder="0" applyAlignment="0" applyProtection="0"/>
    <xf numFmtId="274" fontId="29" fillId="0" borderId="0" applyFont="0" applyFill="0" applyBorder="0" applyAlignment="0" applyProtection="0"/>
    <xf numFmtId="276"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44" fontId="29" fillId="0" borderId="0" applyFont="0" applyFill="0" applyBorder="0" applyAlignment="0" applyProtection="0"/>
    <xf numFmtId="275" fontId="29" fillId="0" borderId="0" applyFont="0" applyFill="0" applyBorder="0" applyAlignment="0" applyProtection="0"/>
    <xf numFmtId="277"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44"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7"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267"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270" fontId="29" fillId="0" borderId="0" applyFont="0" applyFill="0" applyBorder="0" applyAlignment="0" applyProtection="0"/>
    <xf numFmtId="272" fontId="29" fillId="0" borderId="0" applyFont="0" applyFill="0" applyBorder="0" applyAlignment="0" applyProtection="0"/>
    <xf numFmtId="273" fontId="29" fillId="0" borderId="0" applyFont="0" applyFill="0" applyBorder="0" applyAlignment="0" applyProtection="0"/>
    <xf numFmtId="274" fontId="29" fillId="0" borderId="0" applyFont="0" applyFill="0" applyBorder="0" applyAlignment="0" applyProtection="0"/>
    <xf numFmtId="0" fontId="30" fillId="0" borderId="0" applyFont="0" applyFill="0" applyBorder="0" applyAlignment="0" applyProtection="0"/>
    <xf numFmtId="272" fontId="29" fillId="0" borderId="0" applyFont="0" applyFill="0" applyBorder="0" applyAlignment="0" applyProtection="0"/>
    <xf numFmtId="275" fontId="29" fillId="0" borderId="0" applyFont="0" applyFill="0" applyBorder="0" applyAlignment="0" applyProtection="0"/>
    <xf numFmtId="0" fontId="30" fillId="0" borderId="0" applyFont="0" applyFill="0" applyBorder="0" applyAlignment="0" applyProtection="0"/>
    <xf numFmtId="274" fontId="29" fillId="0" borderId="0" applyFont="0" applyFill="0" applyBorder="0" applyAlignment="0" applyProtection="0"/>
    <xf numFmtId="276" fontId="29"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244" fontId="29" fillId="0" borderId="0" applyFont="0" applyFill="0" applyBorder="0" applyAlignment="0" applyProtection="0"/>
    <xf numFmtId="275" fontId="29" fillId="0" borderId="0" applyFont="0" applyFill="0" applyBorder="0" applyAlignment="0" applyProtection="0"/>
    <xf numFmtId="277"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44" fontId="29" fillId="0" borderId="0" applyFont="0" applyFill="0" applyBorder="0" applyAlignment="0" applyProtection="0"/>
    <xf numFmtId="271"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6" fontId="29" fillId="0" borderId="0" applyFont="0" applyFill="0" applyBorder="0" applyAlignment="0" applyProtection="0"/>
    <xf numFmtId="278" fontId="29" fillId="0" borderId="0" applyFont="0" applyFill="0" applyBorder="0" applyAlignment="0" applyProtection="0"/>
    <xf numFmtId="277"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67" fontId="29" fillId="0" borderId="0" applyFont="0" applyFill="0" applyBorder="0" applyAlignment="0" applyProtection="0"/>
    <xf numFmtId="269" fontId="29" fillId="0" borderId="0" applyFont="0" applyFill="0" applyBorder="0" applyAlignment="0" applyProtection="0"/>
    <xf numFmtId="0" fontId="55" fillId="0" borderId="0"/>
    <xf numFmtId="0" fontId="54" fillId="0" borderId="0"/>
    <xf numFmtId="0" fontId="33" fillId="0" borderId="0"/>
    <xf numFmtId="0" fontId="28" fillId="0" borderId="0"/>
    <xf numFmtId="0" fontId="28" fillId="0" borderId="0"/>
    <xf numFmtId="0" fontId="28"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xf numFmtId="0" fontId="29" fillId="0" borderId="0" applyFont="0" applyFill="0" applyBorder="0" applyAlignment="0" applyProtection="0"/>
    <xf numFmtId="238" fontId="28" fillId="0" borderId="0"/>
    <xf numFmtId="238" fontId="28" fillId="0" borderId="0"/>
    <xf numFmtId="238" fontId="28" fillId="0" borderId="0"/>
    <xf numFmtId="0" fontId="29" fillId="0" borderId="0" applyNumberFormat="0" applyFill="0" applyBorder="0" applyAlignment="0" applyProtection="0"/>
    <xf numFmtId="0" fontId="33" fillId="0" borderId="0"/>
    <xf numFmtId="0" fontId="3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0" fontId="28" fillId="0" borderId="0"/>
    <xf numFmtId="0" fontId="28" fillId="0" borderId="0"/>
    <xf numFmtId="0" fontId="28" fillId="0" borderId="0"/>
    <xf numFmtId="0" fontId="28" fillId="0" borderId="0"/>
    <xf numFmtId="207" fontId="28" fillId="0" borderId="0"/>
    <xf numFmtId="207" fontId="28" fillId="0" borderId="0"/>
    <xf numFmtId="207" fontId="28" fillId="0" borderId="0"/>
    <xf numFmtId="207" fontId="28" fillId="0" borderId="0"/>
    <xf numFmtId="207" fontId="28" fillId="0" borderId="0"/>
    <xf numFmtId="208" fontId="28" fillId="0" borderId="0"/>
    <xf numFmtId="208" fontId="28" fillId="0" borderId="0"/>
    <xf numFmtId="208" fontId="28" fillId="0" borderId="0"/>
    <xf numFmtId="0" fontId="29"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Protection="0">
      <alignment vertical="top"/>
    </xf>
    <xf numFmtId="0" fontId="29"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Protection="0">
      <alignment vertical="top"/>
    </xf>
    <xf numFmtId="0" fontId="29" fillId="0" borderId="0" applyNumberFormat="0" applyFill="0" applyBorder="0" applyAlignment="0" applyProtection="0"/>
    <xf numFmtId="0" fontId="56" fillId="0" borderId="0" applyNumberFormat="0" applyFill="0" applyBorder="0" applyProtection="0">
      <alignment vertical="top"/>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Protection="0">
      <alignment vertical="top"/>
    </xf>
    <xf numFmtId="0" fontId="56" fillId="0" borderId="0" applyNumberFormat="0" applyFill="0" applyBorder="0" applyProtection="0">
      <alignment vertical="top"/>
    </xf>
    <xf numFmtId="0" fontId="29" fillId="0" borderId="0" applyNumberFormat="0" applyFill="0" applyBorder="0" applyAlignment="0" applyProtection="0"/>
    <xf numFmtId="0" fontId="48" fillId="0" borderId="0">
      <alignment vertical="top"/>
    </xf>
    <xf numFmtId="270" fontId="29" fillId="0" borderId="0"/>
    <xf numFmtId="270" fontId="29" fillId="0" borderId="0"/>
    <xf numFmtId="270" fontId="29" fillId="0" borderId="0"/>
    <xf numFmtId="273" fontId="29" fillId="0" borderId="0"/>
    <xf numFmtId="270" fontId="29" fillId="0" borderId="0"/>
    <xf numFmtId="273" fontId="29" fillId="0" borderId="0"/>
    <xf numFmtId="270" fontId="29" fillId="0" borderId="0"/>
    <xf numFmtId="270" fontId="29" fillId="0" borderId="0"/>
    <xf numFmtId="273" fontId="29" fillId="0" borderId="0"/>
    <xf numFmtId="0" fontId="29" fillId="0" borderId="0" applyNumberFormat="0" applyFill="0" applyBorder="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29" fillId="0" borderId="0" applyNumberFormat="0" applyFill="0" applyBorder="0" applyAlignment="0" applyProtection="0"/>
    <xf numFmtId="0" fontId="57" fillId="0" borderId="1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7" fillId="0" borderId="19" applyNumberFormat="0" applyFill="0" applyAlignment="0" applyProtection="0"/>
    <xf numFmtId="0" fontId="29" fillId="0" borderId="0" applyNumberFormat="0" applyFill="0" applyBorder="0" applyAlignment="0" applyProtection="0"/>
    <xf numFmtId="0" fontId="57" fillId="0" borderId="1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57" fillId="0" borderId="19" applyNumberFormat="0" applyFill="0" applyAlignment="0" applyProtection="0"/>
    <xf numFmtId="0" fontId="29" fillId="0" borderId="0" applyNumberFormat="0" applyFill="0" applyBorder="0" applyAlignment="0" applyProtection="0"/>
    <xf numFmtId="0" fontId="29" fillId="0" borderId="20" applyNumberFormat="0" applyFill="0" applyProtection="0">
      <alignment horizontal="center"/>
    </xf>
    <xf numFmtId="0" fontId="29" fillId="0" borderId="20" applyNumberFormat="0" applyFill="0" applyProtection="0">
      <alignment horizontal="center"/>
    </xf>
    <xf numFmtId="0" fontId="58" fillId="0" borderId="20" applyNumberFormat="0" applyFill="0" applyProtection="0">
      <alignment horizontal="center"/>
    </xf>
    <xf numFmtId="0" fontId="29" fillId="0" borderId="20" applyNumberFormat="0" applyFill="0" applyProtection="0">
      <alignment horizontal="center"/>
    </xf>
    <xf numFmtId="0" fontId="29" fillId="0" borderId="20" applyNumberFormat="0" applyFill="0" applyProtection="0">
      <alignment horizontal="center"/>
    </xf>
    <xf numFmtId="0" fontId="58" fillId="0" borderId="20" applyNumberFormat="0" applyFill="0" applyProtection="0">
      <alignment horizontal="center"/>
    </xf>
    <xf numFmtId="0" fontId="29" fillId="0" borderId="20" applyNumberFormat="0" applyFill="0" applyProtection="0">
      <alignment horizontal="center"/>
    </xf>
    <xf numFmtId="0" fontId="58" fillId="0" borderId="20" applyNumberFormat="0" applyFill="0" applyProtection="0">
      <alignment horizontal="center"/>
    </xf>
    <xf numFmtId="0" fontId="29" fillId="0" borderId="20" applyNumberFormat="0" applyFill="0" applyProtection="0">
      <alignment horizontal="center"/>
    </xf>
    <xf numFmtId="0" fontId="29" fillId="0" borderId="20" applyNumberFormat="0" applyFill="0" applyProtection="0">
      <alignment horizontal="center"/>
    </xf>
    <xf numFmtId="0" fontId="29" fillId="0" borderId="20" applyNumberFormat="0" applyFill="0" applyProtection="0">
      <alignment horizontal="center"/>
    </xf>
    <xf numFmtId="0" fontId="29" fillId="0" borderId="20" applyNumberFormat="0" applyFill="0" applyProtection="0">
      <alignment horizontal="center"/>
    </xf>
    <xf numFmtId="0" fontId="29" fillId="0" borderId="20" applyNumberFormat="0" applyFill="0" applyProtection="0">
      <alignment horizontal="center"/>
    </xf>
    <xf numFmtId="0" fontId="58" fillId="0" borderId="20" applyNumberFormat="0" applyFill="0" applyProtection="0">
      <alignment horizontal="center"/>
    </xf>
    <xf numFmtId="0" fontId="29" fillId="0" borderId="20" applyNumberFormat="0" applyFill="0" applyProtection="0">
      <alignment horizontal="center"/>
    </xf>
    <xf numFmtId="0" fontId="58" fillId="0" borderId="20" applyNumberFormat="0" applyFill="0" applyProtection="0">
      <alignment horizontal="center"/>
    </xf>
    <xf numFmtId="0" fontId="58" fillId="0" borderId="20" applyNumberFormat="0" applyFill="0" applyProtection="0">
      <alignment horizontal="center"/>
    </xf>
    <xf numFmtId="0" fontId="29" fillId="0" borderId="20" applyNumberFormat="0" applyFill="0" applyProtection="0">
      <alignment horizontal="center"/>
    </xf>
    <xf numFmtId="0" fontId="29" fillId="0" borderId="21" applyNumberFormat="0" applyFont="0" applyFill="0" applyAlignment="0" applyProtection="0"/>
    <xf numFmtId="0" fontId="29" fillId="0" borderId="0" applyNumberFormat="0" applyFill="0" applyBorder="0" applyProtection="0">
      <alignment horizontal="left"/>
    </xf>
    <xf numFmtId="0" fontId="58"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58"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58"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58" fillId="0" borderId="0" applyNumberFormat="0" applyFill="0" applyBorder="0" applyProtection="0">
      <alignment horizontal="left"/>
    </xf>
    <xf numFmtId="0" fontId="29"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left"/>
    </xf>
    <xf numFmtId="0" fontId="29" fillId="0" borderId="0" applyNumberFormat="0" applyFill="0" applyBorder="0" applyProtection="0">
      <alignment horizontal="centerContinuous"/>
    </xf>
    <xf numFmtId="0" fontId="5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5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5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8" fillId="0" borderId="0"/>
    <xf numFmtId="0" fontId="28"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80" fontId="60" fillId="0" borderId="0" applyFont="0" applyFill="0" applyBorder="0" applyAlignment="0" applyProtection="0"/>
    <xf numFmtId="281" fontId="60" fillId="0" borderId="0" applyFont="0" applyFill="0" applyBorder="0" applyAlignment="0" applyProtection="0"/>
    <xf numFmtId="272" fontId="61" fillId="0" borderId="0" applyFont="0" applyFill="0" applyBorder="0" applyAlignment="0" applyProtection="0"/>
    <xf numFmtId="274" fontId="37" fillId="0" borderId="0"/>
    <xf numFmtId="275" fontId="61" fillId="0" borderId="0" applyFont="0" applyFill="0" applyBorder="0" applyAlignment="0" applyProtection="0"/>
    <xf numFmtId="0" fontId="29" fillId="0" borderId="0" applyNumberFormat="0" applyFill="0" applyBorder="0" applyAlignment="0" applyProtection="0"/>
    <xf numFmtId="0" fontId="29" fillId="0" borderId="0"/>
    <xf numFmtId="0" fontId="62" fillId="0" borderId="0"/>
    <xf numFmtId="276" fontId="32" fillId="0" borderId="0"/>
    <xf numFmtId="9" fontId="29" fillId="0" borderId="0"/>
    <xf numFmtId="282" fontId="32" fillId="0" borderId="0"/>
    <xf numFmtId="177" fontId="32" fillId="0" borderId="0"/>
    <xf numFmtId="2" fontId="32" fillId="0" borderId="0"/>
    <xf numFmtId="10" fontId="32" fillId="0" borderId="0"/>
    <xf numFmtId="277" fontId="29" fillId="0" borderId="0" applyFont="0" applyBorder="0" applyAlignment="0">
      <alignment horizontal="centerContinuous"/>
    </xf>
    <xf numFmtId="185" fontId="37" fillId="0" borderId="0"/>
    <xf numFmtId="276" fontId="32" fillId="0" borderId="0"/>
    <xf numFmtId="276" fontId="32" fillId="0" borderId="0"/>
    <xf numFmtId="0" fontId="32" fillId="0" borderId="0"/>
    <xf numFmtId="276" fontId="32" fillId="0" borderId="0"/>
    <xf numFmtId="0" fontId="32" fillId="0" borderId="0"/>
    <xf numFmtId="276" fontId="32" fillId="0" borderId="0"/>
    <xf numFmtId="276" fontId="32" fillId="0" borderId="0"/>
    <xf numFmtId="276" fontId="32" fillId="0" borderId="0"/>
    <xf numFmtId="38" fontId="63" fillId="0" borderId="22"/>
    <xf numFmtId="209" fontId="29" fillId="0" borderId="0">
      <alignment horizontal="center"/>
    </xf>
    <xf numFmtId="186" fontId="64" fillId="0" borderId="0" applyFont="0" applyFill="0" applyBorder="0" applyAlignment="0" applyProtection="0"/>
    <xf numFmtId="3" fontId="28" fillId="0" borderId="0"/>
    <xf numFmtId="279" fontId="29" fillId="0" borderId="0" applyBorder="0"/>
    <xf numFmtId="202" fontId="29" fillId="0" borderId="0"/>
    <xf numFmtId="0" fontId="29" fillId="0" borderId="0" applyFont="0" applyFill="0" applyBorder="0" applyAlignment="0" applyProtection="0"/>
    <xf numFmtId="0" fontId="29" fillId="0" borderId="0" applyFont="0" applyFill="0" applyBorder="0" applyAlignment="0" applyProtection="0"/>
    <xf numFmtId="282" fontId="65" fillId="0" borderId="0"/>
    <xf numFmtId="2" fontId="54" fillId="0" borderId="0"/>
    <xf numFmtId="39" fontId="66" fillId="0" borderId="0" applyFont="0" applyFill="0" applyBorder="0" applyAlignment="0" applyProtection="0"/>
    <xf numFmtId="193" fontId="67" fillId="42" borderId="0" applyNumberFormat="0" applyBorder="0" applyAlignment="0" applyProtection="0"/>
    <xf numFmtId="193" fontId="67" fillId="43" borderId="0" applyNumberFormat="0" applyBorder="0" applyAlignment="0" applyProtection="0"/>
    <xf numFmtId="193" fontId="67" fillId="44" borderId="0" applyNumberFormat="0" applyBorder="0" applyAlignment="0" applyProtection="0"/>
    <xf numFmtId="193" fontId="67" fillId="42" borderId="0" applyNumberFormat="0" applyBorder="0" applyAlignment="0" applyProtection="0"/>
    <xf numFmtId="193" fontId="67" fillId="45" borderId="0" applyNumberFormat="0" applyBorder="0" applyAlignment="0" applyProtection="0"/>
    <xf numFmtId="193"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0" fontId="1" fillId="11" borderId="0" applyNumberFormat="0" applyBorder="0" applyAlignment="0" applyProtection="0"/>
    <xf numFmtId="0" fontId="68" fillId="44" borderId="0" applyNumberFormat="0" applyBorder="0" applyAlignment="0" applyProtection="0"/>
    <xf numFmtId="0" fontId="1" fillId="15" borderId="0" applyNumberFormat="0" applyBorder="0" applyAlignment="0" applyProtection="0"/>
    <xf numFmtId="0" fontId="68" fillId="46" borderId="0" applyNumberFormat="0" applyBorder="0" applyAlignment="0" applyProtection="0"/>
    <xf numFmtId="0" fontId="1" fillId="19" borderId="0" applyNumberFormat="0" applyBorder="0" applyAlignment="0" applyProtection="0"/>
    <xf numFmtId="0" fontId="68" fillId="47" borderId="0" applyNumberFormat="0" applyBorder="0" applyAlignment="0" applyProtection="0"/>
    <xf numFmtId="0" fontId="1" fillId="23" borderId="0" applyNumberFormat="0" applyBorder="0" applyAlignment="0" applyProtection="0"/>
    <xf numFmtId="0" fontId="68" fillId="48" borderId="0" applyNumberFormat="0" applyBorder="0" applyAlignment="0" applyProtection="0"/>
    <xf numFmtId="0" fontId="1" fillId="27" borderId="0" applyNumberFormat="0" applyBorder="0" applyAlignment="0" applyProtection="0"/>
    <xf numFmtId="0" fontId="68" fillId="37" borderId="0" applyNumberFormat="0" applyBorder="0" applyAlignment="0" applyProtection="0"/>
    <xf numFmtId="0" fontId="1" fillId="31"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70" fillId="44"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37" borderId="0" applyNumberFormat="0" applyBorder="0" applyAlignment="0" applyProtection="0"/>
    <xf numFmtId="0" fontId="70" fillId="43" borderId="0" applyNumberFormat="0" applyBorder="0" applyAlignment="0" applyProtection="0"/>
    <xf numFmtId="227" fontId="66" fillId="0" borderId="0" applyFont="0" applyFill="0" applyBorder="0" applyAlignment="0" applyProtection="0"/>
    <xf numFmtId="193" fontId="67" fillId="49" borderId="0" applyNumberFormat="0" applyBorder="0" applyAlignment="0" applyProtection="0"/>
    <xf numFmtId="193" fontId="67" fillId="43" borderId="0" applyNumberFormat="0" applyBorder="0" applyAlignment="0" applyProtection="0"/>
    <xf numFmtId="193" fontId="67" fillId="44" borderId="0" applyNumberFormat="0" applyBorder="0" applyAlignment="0" applyProtection="0"/>
    <xf numFmtId="193" fontId="67" fillId="48" borderId="0" applyNumberFormat="0" applyBorder="0" applyAlignment="0" applyProtection="0"/>
    <xf numFmtId="193" fontId="67" fillId="49" borderId="0" applyNumberFormat="0" applyBorder="0" applyAlignment="0" applyProtection="0"/>
    <xf numFmtId="193"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0" fontId="1" fillId="12" borderId="0" applyNumberFormat="0" applyBorder="0" applyAlignment="0" applyProtection="0"/>
    <xf numFmtId="0" fontId="68" fillId="49" borderId="0" applyNumberFormat="0" applyBorder="0" applyAlignment="0" applyProtection="0"/>
    <xf numFmtId="0" fontId="1" fillId="16" borderId="0" applyNumberFormat="0" applyBorder="0" applyAlignment="0" applyProtection="0"/>
    <xf numFmtId="0" fontId="68" fillId="50" borderId="0" applyNumberFormat="0" applyBorder="0" applyAlignment="0" applyProtection="0"/>
    <xf numFmtId="0" fontId="1" fillId="20"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8" fillId="48" borderId="0" applyNumberFormat="0" applyBorder="0" applyAlignment="0" applyProtection="0"/>
    <xf numFmtId="0" fontId="1" fillId="28" borderId="0" applyNumberFormat="0" applyBorder="0" applyAlignment="0" applyProtection="0"/>
    <xf numFmtId="0" fontId="68" fillId="49" borderId="0" applyNumberFormat="0" applyBorder="0" applyAlignment="0" applyProtection="0"/>
    <xf numFmtId="0" fontId="1" fillId="32" borderId="0" applyNumberFormat="0" applyBorder="0" applyAlignment="0" applyProtection="0"/>
    <xf numFmtId="0" fontId="68"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40" borderId="0" applyNumberFormat="0" applyBorder="0" applyAlignment="0" applyProtection="0"/>
    <xf numFmtId="193" fontId="71" fillId="52" borderId="0" applyNumberFormat="0" applyBorder="0" applyAlignment="0" applyProtection="0"/>
    <xf numFmtId="193" fontId="71" fillId="50" borderId="0" applyNumberFormat="0" applyBorder="0" applyAlignment="0" applyProtection="0"/>
    <xf numFmtId="193" fontId="71" fillId="44" borderId="0" applyNumberFormat="0" applyBorder="0" applyAlignment="0" applyProtection="0"/>
    <xf numFmtId="193" fontId="71" fillId="53" borderId="0" applyNumberFormat="0" applyBorder="0" applyAlignment="0" applyProtection="0"/>
    <xf numFmtId="193" fontId="71" fillId="54" borderId="0" applyNumberFormat="0" applyBorder="0" applyAlignment="0" applyProtection="0"/>
    <xf numFmtId="193" fontId="71" fillId="43"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0" fontId="23" fillId="13" borderId="0" applyNumberFormat="0" applyBorder="0" applyAlignment="0" applyProtection="0"/>
    <xf numFmtId="0" fontId="72" fillId="52" borderId="0" applyNumberFormat="0" applyBorder="0" applyAlignment="0" applyProtection="0"/>
    <xf numFmtId="0" fontId="23" fillId="17" borderId="0" applyNumberFormat="0" applyBorder="0" applyAlignment="0" applyProtection="0"/>
    <xf numFmtId="0" fontId="72" fillId="50" borderId="0" applyNumberFormat="0" applyBorder="0" applyAlignment="0" applyProtection="0"/>
    <xf numFmtId="0" fontId="23" fillId="21" borderId="0" applyNumberFormat="0" applyBorder="0" applyAlignment="0" applyProtection="0"/>
    <xf numFmtId="0" fontId="72" fillId="51" borderId="0" applyNumberFormat="0" applyBorder="0" applyAlignment="0" applyProtection="0"/>
    <xf numFmtId="0" fontId="23" fillId="25" borderId="0" applyNumberFormat="0" applyBorder="0" applyAlignment="0" applyProtection="0"/>
    <xf numFmtId="0" fontId="72" fillId="55" borderId="0" applyNumberFormat="0" applyBorder="0" applyAlignment="0" applyProtection="0"/>
    <xf numFmtId="0" fontId="23" fillId="29" borderId="0" applyNumberFormat="0" applyBorder="0" applyAlignment="0" applyProtection="0"/>
    <xf numFmtId="0" fontId="72" fillId="54" borderId="0" applyNumberFormat="0" applyBorder="0" applyAlignment="0" applyProtection="0"/>
    <xf numFmtId="0" fontId="23" fillId="33" borderId="0" applyNumberFormat="0" applyBorder="0" applyAlignment="0" applyProtection="0"/>
    <xf numFmtId="0" fontId="72"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74" fillId="52"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5" borderId="0" applyNumberFormat="0" applyBorder="0" applyAlignment="0" applyProtection="0"/>
    <xf numFmtId="0" fontId="74" fillId="54" borderId="0" applyNumberFormat="0" applyBorder="0" applyAlignment="0" applyProtection="0"/>
    <xf numFmtId="0" fontId="74" fillId="56" borderId="0" applyNumberFormat="0" applyBorder="0" applyAlignment="0" applyProtection="0"/>
    <xf numFmtId="206" fontId="29" fillId="0" borderId="0">
      <alignment horizontal="center"/>
    </xf>
    <xf numFmtId="239" fontId="29" fillId="0" borderId="0">
      <alignment horizontal="center"/>
    </xf>
    <xf numFmtId="37" fontId="75" fillId="0" borderId="0">
      <alignment horizontal="center"/>
    </xf>
    <xf numFmtId="0" fontId="76" fillId="0" borderId="0" applyNumberFormat="0" applyFill="0" applyBorder="0" applyAlignment="0"/>
    <xf numFmtId="283" fontId="77" fillId="0" borderId="0"/>
    <xf numFmtId="284" fontId="37" fillId="0" borderId="0"/>
    <xf numFmtId="285" fontId="30" fillId="0" borderId="23" applyBorder="0">
      <alignment horizontal="right"/>
    </xf>
    <xf numFmtId="285" fontId="30" fillId="0" borderId="23" applyBorder="0">
      <alignment horizontal="right"/>
    </xf>
    <xf numFmtId="285" fontId="78" fillId="57" borderId="24" applyBorder="0">
      <alignment horizontal="right"/>
    </xf>
    <xf numFmtId="285" fontId="78" fillId="57" borderId="24" applyBorder="0">
      <alignment horizontal="right"/>
    </xf>
    <xf numFmtId="285" fontId="78" fillId="57" borderId="24" applyBorder="0">
      <alignment horizontal="right"/>
    </xf>
    <xf numFmtId="0" fontId="23" fillId="10" borderId="0" applyNumberFormat="0" applyBorder="0" applyAlignment="0" applyProtection="0"/>
    <xf numFmtId="0" fontId="72" fillId="58" borderId="0" applyNumberFormat="0" applyBorder="0" applyAlignment="0" applyProtection="0"/>
    <xf numFmtId="0" fontId="23" fillId="14" borderId="0" applyNumberFormat="0" applyBorder="0" applyAlignment="0" applyProtection="0"/>
    <xf numFmtId="0" fontId="72" fillId="59" borderId="0" applyNumberFormat="0" applyBorder="0" applyAlignment="0" applyProtection="0"/>
    <xf numFmtId="0" fontId="23" fillId="18" borderId="0" applyNumberFormat="0" applyBorder="0" applyAlignment="0" applyProtection="0"/>
    <xf numFmtId="0" fontId="72" fillId="60" borderId="0" applyNumberFormat="0" applyBorder="0" applyAlignment="0" applyProtection="0"/>
    <xf numFmtId="0" fontId="23" fillId="22" borderId="0" applyNumberFormat="0" applyBorder="0" applyAlignment="0" applyProtection="0"/>
    <xf numFmtId="0" fontId="72" fillId="55" borderId="0" applyNumberFormat="0" applyBorder="0" applyAlignment="0" applyProtection="0"/>
    <xf numFmtId="0" fontId="23" fillId="26" borderId="0" applyNumberFormat="0" applyBorder="0" applyAlignment="0" applyProtection="0"/>
    <xf numFmtId="0" fontId="72" fillId="54" borderId="0" applyNumberFormat="0" applyBorder="0" applyAlignment="0" applyProtection="0"/>
    <xf numFmtId="0" fontId="23" fillId="30" borderId="0" applyNumberFormat="0" applyBorder="0" applyAlignment="0" applyProtection="0"/>
    <xf numFmtId="0" fontId="72" fillId="61" borderId="0" applyNumberFormat="0" applyBorder="0" applyAlignment="0" applyProtection="0"/>
    <xf numFmtId="286" fontId="79" fillId="0" borderId="0" applyFont="0" applyFill="0" applyBorder="0" applyProtection="0">
      <alignment horizontal="right"/>
      <protection locked="0"/>
    </xf>
    <xf numFmtId="287" fontId="29" fillId="0" borderId="0" applyFont="0" applyFill="0" applyBorder="0" applyAlignment="0" applyProtection="0"/>
    <xf numFmtId="0" fontId="30" fillId="0" borderId="0" applyNumberFormat="0" applyAlignment="0"/>
    <xf numFmtId="287" fontId="80" fillId="62" borderId="0" applyNumberFormat="0" applyFont="0" applyBorder="0" applyAlignment="0">
      <alignment horizontal="right"/>
    </xf>
    <xf numFmtId="288" fontId="81" fillId="62" borderId="15" applyFont="0">
      <alignment horizontal="right"/>
    </xf>
    <xf numFmtId="0" fontId="30" fillId="0" borderId="0" applyNumberFormat="0" applyFill="0" applyBorder="0" applyAlignment="0" applyProtection="0"/>
    <xf numFmtId="202" fontId="82" fillId="0" borderId="0"/>
    <xf numFmtId="0" fontId="82" fillId="0" borderId="0">
      <alignment horizontal="left"/>
    </xf>
    <xf numFmtId="0" fontId="83" fillId="0" borderId="0" applyNumberFormat="0" applyAlignment="0"/>
    <xf numFmtId="0" fontId="84" fillId="0" borderId="0" applyNumberFormat="0" applyAlignment="0"/>
    <xf numFmtId="0" fontId="85" fillId="0" borderId="0" applyNumberFormat="0" applyAlignment="0"/>
    <xf numFmtId="0" fontId="86" fillId="0" borderId="0" applyNumberFormat="0" applyAlignment="0"/>
    <xf numFmtId="289" fontId="87" fillId="0" borderId="0"/>
    <xf numFmtId="0" fontId="88" fillId="0" borderId="0" applyNumberFormat="0" applyFill="0" applyBorder="0" applyAlignment="0" applyProtection="0"/>
    <xf numFmtId="290" fontId="29" fillId="0" borderId="0" applyFont="0" applyFill="0" applyBorder="0" applyAlignment="0" applyProtection="0"/>
    <xf numFmtId="273" fontId="29" fillId="0" borderId="0" applyFont="0" applyFill="0" applyBorder="0" applyAlignment="0" applyProtection="0"/>
    <xf numFmtId="0" fontId="29" fillId="0" borderId="0"/>
    <xf numFmtId="0" fontId="29" fillId="0" borderId="0"/>
    <xf numFmtId="0" fontId="29" fillId="0" borderId="0"/>
    <xf numFmtId="291" fontId="89" fillId="0" borderId="0">
      <protection locked="0"/>
    </xf>
    <xf numFmtId="2" fontId="79" fillId="0" borderId="0" applyFont="0" applyFill="0" applyBorder="0" applyProtection="0">
      <alignment horizontal="right"/>
      <protection locked="0"/>
    </xf>
    <xf numFmtId="0" fontId="68" fillId="38" borderId="25" applyNumberFormat="0" applyFont="0" applyAlignment="0" applyProtection="0"/>
    <xf numFmtId="0" fontId="29" fillId="38" borderId="25" applyNumberFormat="0" applyFont="0" applyAlignment="0" applyProtection="0"/>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169" fontId="90" fillId="0" borderId="26">
      <alignment horizontal="right"/>
    </xf>
    <xf numFmtId="0" fontId="29" fillId="0" borderId="0" applyNumberFormat="0" applyFill="0" applyBorder="0" applyAlignment="0" applyProtection="0"/>
    <xf numFmtId="0" fontId="90" fillId="0" borderId="0" applyNumberFormat="0" applyFill="0" applyBorder="0" applyAlignment="0" applyProtection="0"/>
    <xf numFmtId="0" fontId="91" fillId="0" borderId="27" applyNumberFormat="0" applyFill="0" applyBorder="0" applyAlignment="0" applyProtection="0"/>
    <xf numFmtId="0" fontId="91" fillId="0" borderId="27" applyNumberFormat="0" applyFill="0" applyBorder="0" applyAlignment="0" applyProtection="0"/>
    <xf numFmtId="0" fontId="91" fillId="0" borderId="27" applyNumberFormat="0" applyFill="0" applyBorder="0" applyAlignment="0" applyProtection="0"/>
    <xf numFmtId="0" fontId="92" fillId="0" borderId="27" applyNumberFormat="0" applyFill="0" applyBorder="0" applyAlignment="0" applyProtection="0"/>
    <xf numFmtId="0" fontId="92" fillId="0" borderId="27" applyNumberFormat="0" applyFill="0" applyBorder="0" applyAlignment="0" applyProtection="0"/>
    <xf numFmtId="0" fontId="92" fillId="0" borderId="27" applyNumberFormat="0" applyFill="0" applyBorder="0" applyAlignment="0" applyProtection="0"/>
    <xf numFmtId="0" fontId="93" fillId="0" borderId="27" applyNumberFormat="0" applyFill="0" applyBorder="0" applyAlignment="0" applyProtection="0"/>
    <xf numFmtId="0" fontId="93" fillId="0" borderId="27" applyNumberFormat="0" applyFill="0" applyBorder="0" applyAlignment="0" applyProtection="0"/>
    <xf numFmtId="0" fontId="93" fillId="0" borderId="27" applyNumberFormat="0" applyFill="0" applyBorder="0" applyAlignment="0" applyProtection="0"/>
    <xf numFmtId="0" fontId="93" fillId="0" borderId="27" applyNumberFormat="0" applyFill="0" applyBorder="0" applyAlignment="0" applyProtection="0"/>
    <xf numFmtId="0" fontId="30" fillId="0" borderId="27" applyNumberFormat="0" applyFill="0" applyAlignment="0" applyProtection="0"/>
    <xf numFmtId="0" fontId="30" fillId="0" borderId="27" applyNumberFormat="0" applyFill="0" applyAlignment="0" applyProtection="0"/>
    <xf numFmtId="0" fontId="30" fillId="0" borderId="27" applyNumberFormat="0" applyFill="0" applyAlignment="0" applyProtection="0"/>
    <xf numFmtId="292" fontId="94" fillId="0" borderId="28" applyNumberFormat="0" applyBorder="0" applyProtection="0">
      <alignment horizontal="center" vertical="center"/>
    </xf>
    <xf numFmtId="1" fontId="32" fillId="63" borderId="0"/>
    <xf numFmtId="1" fontId="92" fillId="0" borderId="0" applyFill="0" applyBorder="0" applyAlignment="0" applyProtection="0"/>
    <xf numFmtId="1" fontId="92" fillId="0" borderId="0" applyFill="0" applyBorder="0" applyAlignment="0" applyProtection="0"/>
    <xf numFmtId="0" fontId="95" fillId="0" borderId="0" applyNumberFormat="0" applyFill="0" applyBorder="0" applyAlignment="0" applyProtection="0"/>
    <xf numFmtId="293" fontId="29" fillId="0" borderId="0" applyFont="0" applyFill="0" applyBorder="0" applyAlignment="0" applyProtection="0"/>
    <xf numFmtId="294" fontId="29" fillId="0" borderId="0" applyFont="0" applyFill="0" applyBorder="0" applyAlignment="0" applyProtection="0"/>
    <xf numFmtId="0" fontId="96" fillId="0" borderId="0"/>
    <xf numFmtId="14" fontId="97" fillId="64" borderId="0" applyNumberFormat="0" applyBorder="0" applyProtection="0">
      <alignment horizontal="left" vertical="center" wrapText="1"/>
    </xf>
    <xf numFmtId="0" fontId="29" fillId="53" borderId="0" applyNumberFormat="0" applyFont="0" applyAlignment="0"/>
    <xf numFmtId="0" fontId="14" fillId="4" borderId="0" applyNumberFormat="0" applyBorder="0" applyAlignment="0" applyProtection="0"/>
    <xf numFmtId="0" fontId="98" fillId="46" borderId="0" applyNumberFormat="0" applyBorder="0" applyAlignment="0" applyProtection="0"/>
    <xf numFmtId="295" fontId="37" fillId="0" borderId="0" applyFill="0" applyBorder="0" applyAlignment="0" applyProtection="0">
      <protection locked="0"/>
    </xf>
    <xf numFmtId="0" fontId="29" fillId="38" borderId="25" applyNumberFormat="0" applyFont="0" applyAlignment="0" applyProtection="0"/>
    <xf numFmtId="0" fontId="29" fillId="38" borderId="25" applyNumberFormat="0" applyFont="0" applyAlignment="0" applyProtection="0"/>
    <xf numFmtId="0" fontId="99" fillId="53" borderId="17" applyNumberFormat="0" applyAlignment="0" applyProtection="0"/>
    <xf numFmtId="0" fontId="99" fillId="53" borderId="17" applyNumberFormat="0" applyAlignment="0" applyProtection="0"/>
    <xf numFmtId="296" fontId="33" fillId="65" borderId="29" applyFont="0" applyFill="0" applyBorder="0" applyAlignment="0" applyProtection="0"/>
    <xf numFmtId="0" fontId="29" fillId="0" borderId="0" applyNumberFormat="0" applyFill="0" applyBorder="0" applyAlignment="0" applyProtection="0"/>
    <xf numFmtId="0" fontId="100" fillId="0" borderId="0" applyNumberFormat="0" applyFill="0" applyBorder="0" applyAlignment="0"/>
    <xf numFmtId="0" fontId="101" fillId="0" borderId="30" applyNumberFormat="0" applyFill="0">
      <alignment horizontal="left"/>
    </xf>
    <xf numFmtId="0" fontId="102" fillId="0" borderId="0" applyNumberFormat="0" applyFill="0" applyBorder="0" applyAlignment="0" applyProtection="0"/>
    <xf numFmtId="0" fontId="103" fillId="39" borderId="31"/>
    <xf numFmtId="171" fontId="104" fillId="0" borderId="0">
      <alignment horizontal="right"/>
      <protection locked="0"/>
    </xf>
    <xf numFmtId="0" fontId="105" fillId="0" borderId="0" applyNumberFormat="0" applyFill="0" applyBorder="0" applyAlignment="0" applyProtection="0"/>
    <xf numFmtId="202" fontId="37" fillId="0" borderId="0">
      <alignment horizontal="right"/>
    </xf>
    <xf numFmtId="0" fontId="106" fillId="0" borderId="0" applyNumberFormat="0" applyFill="0" applyBorder="0" applyAlignment="0" applyProtection="0"/>
    <xf numFmtId="0" fontId="107" fillId="66" borderId="0" applyBorder="0">
      <alignment horizontal="left" vertical="center" indent="1"/>
    </xf>
    <xf numFmtId="0" fontId="92" fillId="0" borderId="24" applyNumberFormat="0" applyFill="0" applyBorder="0" applyAlignment="0" applyProtection="0"/>
    <xf numFmtId="0" fontId="108" fillId="0" borderId="32" applyNumberFormat="0" applyFill="0" applyAlignment="0" applyProtection="0"/>
    <xf numFmtId="297" fontId="63" fillId="0" borderId="0">
      <alignment horizontal="center"/>
    </xf>
    <xf numFmtId="15" fontId="109" fillId="0" borderId="0" applyNumberFormat="0">
      <alignment horizontal="center"/>
    </xf>
    <xf numFmtId="0" fontId="37" fillId="0" borderId="26" applyNumberFormat="0" applyFont="0" applyFill="0" applyAlignment="0" applyProtection="0"/>
    <xf numFmtId="0" fontId="37" fillId="0" borderId="33" applyNumberFormat="0" applyFont="0" applyFill="0" applyAlignment="0" applyProtection="0"/>
    <xf numFmtId="195" fontId="29" fillId="0" borderId="34" applyNumberFormat="0" applyFill="0" applyAlignment="0" applyProtection="0"/>
    <xf numFmtId="0" fontId="78" fillId="0" borderId="35">
      <alignment horizontal="right"/>
    </xf>
    <xf numFmtId="0" fontId="110" fillId="47" borderId="0" applyNumberFormat="0" applyBorder="0" applyAlignment="0" applyProtection="0"/>
    <xf numFmtId="298" fontId="111" fillId="0" borderId="0" applyFont="0" applyFill="0" applyBorder="0" applyAlignment="0" applyProtection="0"/>
    <xf numFmtId="299" fontId="112" fillId="0" borderId="0" applyNumberFormat="0" applyFont="0" applyFill="0" applyBorder="0" applyProtection="0"/>
    <xf numFmtId="300" fontId="61" fillId="0" borderId="0" applyFont="0" applyFill="0" applyBorder="0" applyAlignment="0" applyProtection="0"/>
    <xf numFmtId="0" fontId="113" fillId="67" borderId="0"/>
    <xf numFmtId="0" fontId="114" fillId="0" borderId="0"/>
    <xf numFmtId="0" fontId="115" fillId="0" borderId="0"/>
    <xf numFmtId="0" fontId="116" fillId="0" borderId="0"/>
    <xf numFmtId="0" fontId="117" fillId="0" borderId="0"/>
    <xf numFmtId="2" fontId="30" fillId="68" borderId="0" applyNumberFormat="0" applyFont="0" applyBorder="0" applyAlignment="0" applyProtection="0"/>
    <xf numFmtId="0"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2"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2" fontId="29" fillId="0" borderId="0" applyFill="0" applyBorder="0" applyAlignment="0"/>
    <xf numFmtId="302"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1" fontId="29" fillId="0" borderId="0" applyFill="0" applyBorder="0" applyAlignment="0"/>
    <xf numFmtId="302" fontId="29" fillId="0" borderId="0" applyFill="0" applyBorder="0" applyAlignment="0"/>
    <xf numFmtId="288" fontId="29" fillId="0" borderId="0" applyFill="0" applyBorder="0" applyAlignment="0"/>
    <xf numFmtId="290" fontId="29" fillId="0" borderId="0" applyFill="0" applyBorder="0" applyAlignment="0"/>
    <xf numFmtId="169" fontId="29" fillId="0" borderId="0" applyFill="0" applyBorder="0" applyAlignment="0"/>
    <xf numFmtId="293" fontId="29" fillId="0" borderId="0" applyFill="0" applyBorder="0" applyAlignment="0"/>
    <xf numFmtId="0" fontId="118" fillId="0" borderId="0" applyFill="0" applyBorder="0" applyAlignment="0"/>
    <xf numFmtId="0" fontId="118" fillId="0" borderId="0" applyFill="0" applyBorder="0" applyAlignment="0"/>
    <xf numFmtId="288" fontId="29" fillId="0" borderId="0" applyFill="0" applyBorder="0" applyAlignment="0"/>
    <xf numFmtId="0" fontId="119" fillId="53" borderId="17" applyNumberFormat="0" applyAlignment="0" applyProtection="0"/>
    <xf numFmtId="0" fontId="119" fillId="53" borderId="17" applyNumberFormat="0" applyAlignment="0" applyProtection="0"/>
    <xf numFmtId="0" fontId="18" fillId="7" borderId="9" applyNumberFormat="0" applyAlignment="0" applyProtection="0"/>
    <xf numFmtId="167" fontId="120" fillId="0" borderId="0" applyFont="0" applyFill="0" applyBorder="0" applyAlignment="0" applyProtection="0"/>
    <xf numFmtId="167" fontId="29" fillId="0" borderId="0" applyFont="0" applyFill="0" applyBorder="0" applyAlignment="0" applyProtection="0"/>
    <xf numFmtId="0" fontId="121" fillId="69" borderId="0" applyNumberFormat="0" applyFont="0" applyBorder="0" applyAlignment="0">
      <alignment horizontal="center"/>
    </xf>
    <xf numFmtId="295" fontId="37" fillId="0" borderId="0" applyFont="0" applyFill="0" applyBorder="0" applyAlignment="0" applyProtection="0">
      <protection locked="0"/>
    </xf>
    <xf numFmtId="0" fontId="122" fillId="0" borderId="0"/>
    <xf numFmtId="294" fontId="29" fillId="0" borderId="36"/>
    <xf numFmtId="0" fontId="123" fillId="0" borderId="37" applyNumberFormat="0" applyFill="0" applyAlignment="0" applyProtection="0"/>
    <xf numFmtId="0" fontId="124" fillId="42" borderId="0" applyNumberFormat="0" applyBorder="0" applyProtection="0"/>
    <xf numFmtId="0" fontId="77" fillId="0" borderId="0">
      <alignment horizontal="right"/>
    </xf>
    <xf numFmtId="1" fontId="125" fillId="0" borderId="0"/>
    <xf numFmtId="0" fontId="20" fillId="8" borderId="12" applyNumberFormat="0" applyAlignment="0" applyProtection="0"/>
    <xf numFmtId="0" fontId="126" fillId="64" borderId="38" applyNumberFormat="0" applyAlignment="0" applyProtection="0"/>
    <xf numFmtId="0" fontId="127" fillId="46" borderId="0" applyNumberFormat="0" applyBorder="0" applyAlignment="0" applyProtection="0"/>
    <xf numFmtId="0" fontId="92" fillId="70" borderId="39" applyFont="0" applyFill="0" applyBorder="0"/>
    <xf numFmtId="0" fontId="92" fillId="70" borderId="39" applyFont="0" applyFill="0" applyBorder="0"/>
    <xf numFmtId="0" fontId="30" fillId="0" borderId="40"/>
    <xf numFmtId="0" fontId="30" fillId="0" borderId="40"/>
    <xf numFmtId="0" fontId="128" fillId="71" borderId="0" applyNumberFormat="0" applyBorder="0" applyAlignment="0" applyProtection="0">
      <alignment horizontal="left"/>
      <protection locked="0"/>
    </xf>
    <xf numFmtId="0" fontId="32" fillId="0" borderId="0">
      <alignment horizontal="center" wrapText="1"/>
      <protection hidden="1"/>
    </xf>
    <xf numFmtId="0" fontId="32" fillId="0" borderId="0">
      <alignment horizontal="center" wrapText="1"/>
      <protection hidden="1"/>
    </xf>
    <xf numFmtId="0" fontId="129" fillId="0" borderId="0" applyNumberFormat="0" applyFill="0" applyBorder="0" applyAlignment="0" applyProtection="0">
      <alignment vertical="top"/>
      <protection locked="0"/>
    </xf>
    <xf numFmtId="303" fontId="37" fillId="0" borderId="0"/>
    <xf numFmtId="304" fontId="130" fillId="0" borderId="0"/>
    <xf numFmtId="305" fontId="29" fillId="0" borderId="0"/>
    <xf numFmtId="305" fontId="29" fillId="0" borderId="0"/>
    <xf numFmtId="303" fontId="37" fillId="0" borderId="0"/>
    <xf numFmtId="304" fontId="130" fillId="0" borderId="0"/>
    <xf numFmtId="305" fontId="29" fillId="0" borderId="0"/>
    <xf numFmtId="305" fontId="29" fillId="0" borderId="0"/>
    <xf numFmtId="303" fontId="37" fillId="0" borderId="0"/>
    <xf numFmtId="304" fontId="130" fillId="0" borderId="0"/>
    <xf numFmtId="305" fontId="29" fillId="0" borderId="0"/>
    <xf numFmtId="305" fontId="29" fillId="0" borderId="0"/>
    <xf numFmtId="303" fontId="37" fillId="0" borderId="0"/>
    <xf numFmtId="304" fontId="130" fillId="0" borderId="0"/>
    <xf numFmtId="305" fontId="29" fillId="0" borderId="0"/>
    <xf numFmtId="305" fontId="29" fillId="0" borderId="0"/>
    <xf numFmtId="303" fontId="37" fillId="0" borderId="0"/>
    <xf numFmtId="304" fontId="130" fillId="0" borderId="0"/>
    <xf numFmtId="305" fontId="29" fillId="0" borderId="0"/>
    <xf numFmtId="305" fontId="29" fillId="0" borderId="0"/>
    <xf numFmtId="303" fontId="37" fillId="0" borderId="0"/>
    <xf numFmtId="304" fontId="130" fillId="0" borderId="0"/>
    <xf numFmtId="305" fontId="29" fillId="0" borderId="0"/>
    <xf numFmtId="305" fontId="29" fillId="0" borderId="0"/>
    <xf numFmtId="303" fontId="37" fillId="0" borderId="0"/>
    <xf numFmtId="304" fontId="130" fillId="0" borderId="0"/>
    <xf numFmtId="305" fontId="29" fillId="0" borderId="0"/>
    <xf numFmtId="305" fontId="29" fillId="0" borderId="0"/>
    <xf numFmtId="303" fontId="37" fillId="0" borderId="0"/>
    <xf numFmtId="304" fontId="130" fillId="0" borderId="0"/>
    <xf numFmtId="305" fontId="29" fillId="0" borderId="0"/>
    <xf numFmtId="305" fontId="29" fillId="0" borderId="0"/>
    <xf numFmtId="306" fontId="37" fillId="0" borderId="0"/>
    <xf numFmtId="168" fontId="43" fillId="0" borderId="0" applyFont="0" applyFill="0" applyBorder="0" applyAlignment="0" applyProtection="0"/>
    <xf numFmtId="0" fontId="118" fillId="0" borderId="0" applyFont="0" applyFill="0" applyBorder="0" applyAlignment="0" applyProtection="0"/>
    <xf numFmtId="38" fontId="131" fillId="0" borderId="0">
      <alignment horizontal="center"/>
      <protection locked="0"/>
    </xf>
    <xf numFmtId="307" fontId="132" fillId="0" borderId="0" applyFont="0" applyFill="0" applyBorder="0" applyAlignment="0" applyProtection="0">
      <alignment horizontal="right"/>
    </xf>
    <xf numFmtId="308" fontId="133" fillId="0" borderId="0" applyFont="0" applyFill="0" applyBorder="0" applyAlignment="0" applyProtection="0"/>
    <xf numFmtId="202" fontId="32"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7"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309"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7" fontId="29" fillId="0" borderId="0" applyFont="0" applyFill="0" applyBorder="0" applyAlignment="0" applyProtection="0"/>
    <xf numFmtId="167" fontId="134" fillId="0" borderId="0" applyFont="0" applyFill="0" applyBorder="0" applyAlignment="0" applyProtection="0"/>
    <xf numFmtId="167" fontId="135" fillId="0" borderId="0" applyFont="0" applyFill="0" applyBorder="0" applyAlignment="0" applyProtection="0"/>
    <xf numFmtId="274" fontId="1" fillId="0" borderId="0" applyFont="0" applyFill="0" applyBorder="0" applyAlignment="0" applyProtection="0"/>
    <xf numFmtId="31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176" fontId="29" fillId="0" borderId="0" applyFont="0" applyFill="0" applyBorder="0" applyAlignment="0" applyProtection="0"/>
    <xf numFmtId="309" fontId="29"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09" fontId="1" fillId="0" borderId="0" applyFont="0" applyFill="0" applyBorder="0" applyAlignment="0" applyProtection="0"/>
    <xf numFmtId="311" fontId="33" fillId="0" borderId="32" applyFont="0" applyFill="0" applyBorder="0" applyAlignment="0" applyProtection="0"/>
    <xf numFmtId="311" fontId="33" fillId="0" borderId="0" applyFont="0" applyFill="0" applyBorder="0" applyAlignment="0" applyProtection="0"/>
    <xf numFmtId="312" fontId="29" fillId="0" borderId="0"/>
    <xf numFmtId="313" fontId="136" fillId="0" borderId="0" applyFont="0" applyFill="0" applyBorder="0">
      <alignment horizontal="right"/>
    </xf>
    <xf numFmtId="314" fontId="137" fillId="0" borderId="0" applyFont="0" applyFill="0" applyBorder="0" applyAlignment="0"/>
    <xf numFmtId="315" fontId="136" fillId="0" borderId="0" applyFont="0" applyFill="0" applyBorder="0" applyAlignment="0"/>
    <xf numFmtId="316" fontId="138" fillId="72" borderId="24" applyFont="0" applyFill="0" applyBorder="0" applyAlignment="0"/>
    <xf numFmtId="195" fontId="106" fillId="0" borderId="41"/>
    <xf numFmtId="295" fontId="29" fillId="0" borderId="0"/>
    <xf numFmtId="3" fontId="139" fillId="0" borderId="0" applyFont="0" applyFill="0" applyBorder="0" applyAlignment="0" applyProtection="0"/>
    <xf numFmtId="0" fontId="140" fillId="0" borderId="0"/>
    <xf numFmtId="0" fontId="54" fillId="0" borderId="0"/>
    <xf numFmtId="0" fontId="140" fillId="0" borderId="0"/>
    <xf numFmtId="0" fontId="54" fillId="0" borderId="0"/>
    <xf numFmtId="0" fontId="28" fillId="34" borderId="0" applyNumberFormat="0" applyFill="0" applyBorder="0" applyAlignment="0"/>
    <xf numFmtId="0" fontId="141" fillId="73" borderId="0">
      <alignment horizontal="center" vertical="center" wrapText="1"/>
    </xf>
    <xf numFmtId="0" fontId="142" fillId="0" borderId="0" applyNumberFormat="0" applyFill="0" applyBorder="0">
      <alignment horizontal="right"/>
    </xf>
    <xf numFmtId="0" fontId="29" fillId="73" borderId="0">
      <alignment horizontal="center" vertical="center" wrapText="1"/>
    </xf>
    <xf numFmtId="195" fontId="143" fillId="0" borderId="0" applyFill="0" applyBorder="0">
      <alignment horizontal="left"/>
    </xf>
    <xf numFmtId="202" fontId="144" fillId="0" borderId="0"/>
    <xf numFmtId="37" fontId="144" fillId="0" borderId="0"/>
    <xf numFmtId="0" fontId="29"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0" fontId="145" fillId="0" borderId="0" applyNumberFormat="0" applyAlignment="0">
      <alignment horizontal="left"/>
    </xf>
    <xf numFmtId="317" fontId="79" fillId="0" borderId="0" applyFont="0" applyFill="0" applyBorder="0" applyProtection="0">
      <alignment horizontal="right"/>
      <protection locked="0"/>
    </xf>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0" fontId="66" fillId="0" borderId="0" applyNumberFormat="0" applyAlignment="0"/>
    <xf numFmtId="1" fontId="146" fillId="0" borderId="0"/>
    <xf numFmtId="0" fontId="147" fillId="0" borderId="0">
      <alignment horizontal="left"/>
    </xf>
    <xf numFmtId="0" fontId="148" fillId="0" borderId="0"/>
    <xf numFmtId="0" fontId="149" fillId="0" borderId="0">
      <alignment horizontal="left"/>
    </xf>
    <xf numFmtId="318" fontId="32" fillId="0" borderId="0" applyFill="0" applyBorder="0">
      <alignment horizontal="right"/>
      <protection locked="0"/>
    </xf>
    <xf numFmtId="319" fontId="32" fillId="0" borderId="0" applyFill="0" applyBorder="0">
      <alignment horizontal="right"/>
      <protection locked="0"/>
    </xf>
    <xf numFmtId="319" fontId="32" fillId="0" borderId="0" applyFill="0" applyBorder="0">
      <alignment horizontal="right"/>
      <protection locked="0"/>
    </xf>
    <xf numFmtId="320" fontId="33" fillId="0" borderId="0" applyFont="0" applyFill="0" applyBorder="0" applyAlignment="0" applyProtection="0"/>
    <xf numFmtId="321" fontId="37" fillId="0" borderId="0"/>
    <xf numFmtId="186" fontId="33" fillId="0" borderId="0"/>
    <xf numFmtId="288" fontId="29" fillId="0" borderId="0" applyFont="0" applyFill="0" applyBorder="0" applyAlignment="0" applyProtection="0"/>
    <xf numFmtId="172" fontId="150" fillId="0" borderId="42">
      <protection locked="0"/>
    </xf>
    <xf numFmtId="322" fontId="132" fillId="0" borderId="0" applyFont="0" applyFill="0" applyBorder="0" applyAlignment="0" applyProtection="0">
      <alignment horizontal="right"/>
    </xf>
    <xf numFmtId="180" fontId="95" fillId="0" borderId="0" applyFont="0" applyFill="0" applyBorder="0" applyAlignment="0" applyProtection="0"/>
    <xf numFmtId="175" fontId="29" fillId="0" borderId="0" applyFont="0" applyFill="0" applyBorder="0" applyAlignment="0" applyProtection="0"/>
    <xf numFmtId="175" fontId="151" fillId="0" borderId="0" applyFont="0" applyFill="0" applyBorder="0" applyAlignment="0" applyProtection="0"/>
    <xf numFmtId="166" fontId="48"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1" fontId="95" fillId="0" borderId="0" applyFont="0" applyFill="0" applyBorder="0" applyAlignment="0" applyProtection="0"/>
    <xf numFmtId="323" fontId="33" fillId="0" borderId="32" applyFont="0" applyFill="0" applyBorder="0" applyAlignment="0" applyProtection="0"/>
    <xf numFmtId="324" fontId="152" fillId="0" borderId="0" applyFont="0" applyFill="0" applyBorder="0"/>
    <xf numFmtId="325" fontId="153" fillId="0" borderId="0" applyFont="0" applyFill="0" applyBorder="0" applyAlignment="0"/>
    <xf numFmtId="326" fontId="154" fillId="0" borderId="32" applyFont="0" applyFill="0" applyBorder="0" applyAlignment="0"/>
    <xf numFmtId="327" fontId="139" fillId="0" borderId="0" applyFont="0" applyFill="0" applyBorder="0" applyAlignment="0" applyProtection="0"/>
    <xf numFmtId="328" fontId="29" fillId="0" borderId="0"/>
    <xf numFmtId="329" fontId="132" fillId="0" borderId="0" applyFill="0" applyBorder="0" applyProtection="0">
      <alignment vertical="center"/>
    </xf>
    <xf numFmtId="0" fontId="29" fillId="34" borderId="0" applyFont="0" applyBorder="0"/>
    <xf numFmtId="298" fontId="29" fillId="0" borderId="0"/>
    <xf numFmtId="300" fontId="29" fillId="0" borderId="0"/>
    <xf numFmtId="330" fontId="36" fillId="34" borderId="43">
      <alignment horizontal="right"/>
    </xf>
    <xf numFmtId="0" fontId="98" fillId="46" borderId="0" applyNumberFormat="0" applyBorder="0" applyAlignment="0" applyProtection="0"/>
    <xf numFmtId="0" fontId="155" fillId="39" borderId="0" applyAlignment="0">
      <protection locked="0"/>
    </xf>
    <xf numFmtId="0" fontId="98" fillId="46" borderId="0" applyNumberFormat="0" applyBorder="0" applyAlignment="0" applyProtection="0"/>
    <xf numFmtId="331" fontId="61" fillId="0" borderId="0" applyFont="0" applyFill="0" applyBorder="0" applyAlignment="0" applyProtection="0"/>
    <xf numFmtId="38" fontId="87" fillId="65" borderId="22">
      <protection locked="0"/>
    </xf>
    <xf numFmtId="37" fontId="156" fillId="0" borderId="44" applyAlignment="0">
      <protection locked="0"/>
    </xf>
    <xf numFmtId="10" fontId="156" fillId="0" borderId="44" applyAlignment="0">
      <protection locked="0"/>
    </xf>
    <xf numFmtId="14" fontId="29" fillId="0" borderId="0"/>
    <xf numFmtId="17" fontId="92" fillId="0" borderId="0" applyFill="0" applyBorder="0">
      <alignment horizontal="right"/>
    </xf>
    <xf numFmtId="195" fontId="37" fillId="0" borderId="0" applyFont="0" applyFill="0" applyBorder="0" applyProtection="0">
      <alignment horizontal="right"/>
    </xf>
    <xf numFmtId="332" fontId="132" fillId="0" borderId="0" applyFont="0" applyFill="0" applyBorder="0" applyAlignment="0" applyProtection="0"/>
    <xf numFmtId="14" fontId="48" fillId="0" borderId="0" applyFill="0" applyBorder="0" applyAlignment="0"/>
    <xf numFmtId="0" fontId="157" fillId="0" borderId="0" applyFont="0" applyFill="0" applyBorder="0" applyAlignment="0" applyProtection="0"/>
    <xf numFmtId="14" fontId="129" fillId="0" borderId="0">
      <alignment horizontal="right"/>
      <protection locked="0"/>
    </xf>
    <xf numFmtId="333" fontId="63" fillId="0" borderId="0"/>
    <xf numFmtId="14" fontId="158" fillId="0" borderId="0" applyFont="0" applyFill="0" applyBorder="0" applyAlignment="0" applyProtection="0">
      <alignment horizontal="center"/>
    </xf>
    <xf numFmtId="334" fontId="158" fillId="0" borderId="0" applyFont="0" applyFill="0" applyBorder="0" applyAlignment="0" applyProtection="0">
      <alignment horizontal="center"/>
    </xf>
    <xf numFmtId="14" fontId="30" fillId="0" borderId="0" applyFill="0" applyBorder="0">
      <alignment horizontal="left"/>
    </xf>
    <xf numFmtId="0" fontId="29" fillId="0" borderId="0"/>
    <xf numFmtId="335" fontId="39" fillId="0" borderId="0" applyFont="0" applyFill="0" applyBorder="0"/>
    <xf numFmtId="336" fontId="39" fillId="0" borderId="0" applyFont="0" applyFill="0" applyBorder="0"/>
    <xf numFmtId="337" fontId="39" fillId="0" borderId="0" applyFont="0" applyFill="0" applyBorder="0"/>
    <xf numFmtId="193" fontId="71" fillId="58" borderId="0" applyNumberFormat="0" applyBorder="0" applyAlignment="0" applyProtection="0"/>
    <xf numFmtId="193" fontId="71" fillId="74" borderId="0" applyNumberFormat="0" applyBorder="0" applyAlignment="0" applyProtection="0"/>
    <xf numFmtId="193" fontId="71" fillId="44" borderId="0" applyNumberFormat="0" applyBorder="0" applyAlignment="0" applyProtection="0"/>
    <xf numFmtId="193" fontId="71" fillId="55" borderId="0" applyNumberFormat="0" applyBorder="0" applyAlignment="0" applyProtection="0"/>
    <xf numFmtId="193" fontId="71" fillId="54" borderId="0" applyNumberFormat="0" applyBorder="0" applyAlignment="0" applyProtection="0"/>
    <xf numFmtId="193" fontId="71" fillId="50" borderId="0" applyNumberFormat="0" applyBorder="0" applyAlignment="0" applyProtection="0"/>
    <xf numFmtId="38" fontId="32" fillId="0" borderId="45">
      <alignment vertical="center"/>
    </xf>
    <xf numFmtId="338" fontId="48" fillId="75" borderId="0" applyNumberFormat="0" applyBorder="0">
      <alignment vertical="top"/>
      <protection locked="0"/>
    </xf>
    <xf numFmtId="3" fontId="44" fillId="0" borderId="46"/>
    <xf numFmtId="165" fontId="29" fillId="0" borderId="0" applyFont="0" applyFill="0" applyBorder="0" applyAlignment="0" applyProtection="0"/>
    <xf numFmtId="167" fontId="29" fillId="0" borderId="0" applyFont="0" applyFill="0" applyBorder="0" applyAlignment="0" applyProtection="0"/>
    <xf numFmtId="0" fontId="29" fillId="0" borderId="0"/>
    <xf numFmtId="179" fontId="39" fillId="0" borderId="0" applyNumberFormat="0" applyFont="0" applyBorder="0"/>
    <xf numFmtId="179" fontId="159" fillId="0" borderId="24" applyNumberFormat="0" applyBorder="0"/>
    <xf numFmtId="179" fontId="159" fillId="0" borderId="24" applyNumberFormat="0" applyBorder="0"/>
    <xf numFmtId="179" fontId="159" fillId="0" borderId="24" applyNumberFormat="0" applyBorder="0"/>
    <xf numFmtId="339" fontId="39" fillId="0" borderId="43" applyFont="0" applyFill="0" applyBorder="0"/>
    <xf numFmtId="0" fontId="33" fillId="0" borderId="0" applyFill="0" applyBorder="0" applyAlignment="0"/>
    <xf numFmtId="0" fontId="33" fillId="0" borderId="0" applyFill="0" applyBorder="0" applyAlignment="0"/>
    <xf numFmtId="0" fontId="33" fillId="0" borderId="0" applyFill="0" applyBorder="0" applyAlignment="0"/>
    <xf numFmtId="0" fontId="33" fillId="0" borderId="0" applyFill="0" applyBorder="0" applyAlignment="0"/>
    <xf numFmtId="0" fontId="33" fillId="0" borderId="0" applyFill="0" applyBorder="0" applyAlignment="0"/>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0" fontId="160" fillId="0" borderId="0" applyNumberFormat="0" applyAlignment="0">
      <alignment horizontal="left"/>
    </xf>
    <xf numFmtId="340" fontId="39" fillId="0" borderId="0" applyFont="0" applyFill="0" applyBorder="0"/>
    <xf numFmtId="341" fontId="29" fillId="0" borderId="0" applyFont="0" applyFill="0" applyBorder="0" applyAlignment="0" applyProtection="0"/>
    <xf numFmtId="341" fontId="29" fillId="0" borderId="0" applyFont="0" applyFill="0" applyBorder="0" applyAlignment="0" applyProtection="0"/>
    <xf numFmtId="341" fontId="29" fillId="0" borderId="0" applyFont="0" applyFill="0" applyBorder="0" applyAlignment="0" applyProtection="0"/>
    <xf numFmtId="0" fontId="22" fillId="0" borderId="0" applyNumberFormat="0" applyFill="0" applyBorder="0" applyAlignment="0" applyProtection="0"/>
    <xf numFmtId="0" fontId="161" fillId="0" borderId="0" applyNumberFormat="0" applyFill="0" applyBorder="0" applyAlignment="0" applyProtection="0"/>
    <xf numFmtId="342" fontId="162" fillId="76" borderId="47">
      <alignment horizontal="left"/>
    </xf>
    <xf numFmtId="0" fontId="72" fillId="5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61" borderId="0" applyNumberFormat="0" applyBorder="0" applyAlignment="0" applyProtection="0"/>
    <xf numFmtId="193" fontId="163" fillId="46" borderId="0" applyNumberFormat="0" applyBorder="0" applyAlignment="0" applyProtection="0"/>
    <xf numFmtId="169" fontId="164" fillId="0" borderId="0" applyBorder="0">
      <alignment horizontal="right"/>
    </xf>
    <xf numFmtId="343" fontId="63" fillId="0" borderId="0"/>
    <xf numFmtId="2" fontId="30" fillId="0" borderId="0" applyProtection="0"/>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1" fillId="0" borderId="0" applyNumberFormat="0" applyFill="0" applyBorder="0" applyAlignment="0" applyProtection="0"/>
    <xf numFmtId="0" fontId="161" fillId="0" borderId="0" applyNumberFormat="0" applyFill="0" applyBorder="0" applyAlignment="0" applyProtection="0"/>
    <xf numFmtId="193" fontId="29" fillId="0" borderId="0" applyNumberFormat="0" applyFill="0" applyBorder="0" applyAlignment="0" applyProtection="0"/>
    <xf numFmtId="344" fontId="156" fillId="0" borderId="0"/>
    <xf numFmtId="345" fontId="92" fillId="0" borderId="0" applyBorder="0" applyProtection="0"/>
    <xf numFmtId="0" fontId="90" fillId="0" borderId="0"/>
    <xf numFmtId="0" fontId="110" fillId="47" borderId="0" applyNumberFormat="0" applyBorder="0" applyAlignment="0" applyProtection="0"/>
    <xf numFmtId="0" fontId="13" fillId="3" borderId="0" applyNumberFormat="0" applyBorder="0" applyAlignment="0" applyProtection="0"/>
    <xf numFmtId="0" fontId="110" fillId="47" borderId="0" applyNumberFormat="0" applyBorder="0" applyAlignment="0" applyProtection="0"/>
    <xf numFmtId="38" fontId="30" fillId="34" borderId="0" applyNumberFormat="0" applyBorder="0" applyAlignment="0" applyProtection="0"/>
    <xf numFmtId="38" fontId="30" fillId="34" borderId="0" applyNumberFormat="0" applyBorder="0" applyAlignment="0" applyProtection="0"/>
    <xf numFmtId="38" fontId="30" fillId="34" borderId="0" applyNumberFormat="0" applyBorder="0" applyAlignment="0" applyProtection="0"/>
    <xf numFmtId="38" fontId="30" fillId="34" borderId="0" applyNumberFormat="0" applyBorder="0" applyAlignment="0" applyProtection="0"/>
    <xf numFmtId="38" fontId="30" fillId="34" borderId="0" applyNumberFormat="0" applyBorder="0" applyAlignment="0" applyProtection="0"/>
    <xf numFmtId="38" fontId="30" fillId="34" borderId="0" applyNumberFormat="0" applyBorder="0" applyAlignment="0" applyProtection="0"/>
    <xf numFmtId="0" fontId="167" fillId="0" borderId="0" applyNumberFormat="0" applyFill="0" applyBorder="0" applyAlignment="0" applyProtection="0"/>
    <xf numFmtId="346" fontId="168" fillId="77" borderId="47" applyBorder="0" applyAlignment="0">
      <alignment horizontal="left" vertical="center" indent="1"/>
    </xf>
    <xf numFmtId="346" fontId="169" fillId="34" borderId="48" applyBorder="0">
      <alignment horizontal="left" vertical="center" indent="1"/>
    </xf>
    <xf numFmtId="0" fontId="170" fillId="0" borderId="49" applyNumberFormat="0" applyAlignment="0" applyProtection="0">
      <alignment horizontal="left" vertical="center"/>
    </xf>
    <xf numFmtId="0" fontId="170" fillId="0" borderId="15">
      <alignment horizontal="left" vertical="center"/>
    </xf>
    <xf numFmtId="0" fontId="170" fillId="0" borderId="15">
      <alignment horizontal="left" vertical="center"/>
    </xf>
    <xf numFmtId="0" fontId="169" fillId="0" borderId="26" applyNumberFormat="0" applyFill="0">
      <alignment horizontal="centerContinuous" vertical="top"/>
    </xf>
    <xf numFmtId="0" fontId="103" fillId="78" borderId="32"/>
    <xf numFmtId="285" fontId="171" fillId="0" borderId="0"/>
    <xf numFmtId="0" fontId="10" fillId="0" borderId="6" applyNumberFormat="0" applyFill="0" applyAlignment="0" applyProtection="0"/>
    <xf numFmtId="0" fontId="172" fillId="0" borderId="50" applyNumberFormat="0" applyFill="0" applyAlignment="0" applyProtection="0"/>
    <xf numFmtId="0" fontId="11" fillId="0" borderId="7" applyNumberFormat="0" applyFill="0" applyAlignment="0" applyProtection="0"/>
    <xf numFmtId="0" fontId="173" fillId="0" borderId="51" applyNumberFormat="0" applyFill="0" applyAlignment="0" applyProtection="0"/>
    <xf numFmtId="0" fontId="12" fillId="0" borderId="8" applyNumberFormat="0" applyFill="0" applyAlignment="0" applyProtection="0"/>
    <xf numFmtId="0" fontId="174" fillId="0" borderId="52" applyNumberFormat="0" applyFill="0" applyAlignment="0" applyProtection="0"/>
    <xf numFmtId="0" fontId="12" fillId="0" borderId="0" applyNumberFormat="0" applyFill="0" applyBorder="0" applyAlignment="0" applyProtection="0"/>
    <xf numFmtId="0" fontId="174" fillId="0" borderId="0" applyNumberFormat="0" applyFill="0" applyBorder="0" applyAlignment="0" applyProtection="0"/>
    <xf numFmtId="0" fontId="175" fillId="0" borderId="0" applyProtection="0"/>
    <xf numFmtId="0" fontId="170" fillId="0" borderId="0" applyProtection="0"/>
    <xf numFmtId="0" fontId="176" fillId="0" borderId="53" applyNumberFormat="0" applyFill="0" applyBorder="0" applyAlignment="0" applyProtection="0">
      <alignment horizontal="left"/>
    </xf>
    <xf numFmtId="0" fontId="177" fillId="0" borderId="0">
      <alignment horizontal="center"/>
    </xf>
    <xf numFmtId="0" fontId="178" fillId="0" borderId="0"/>
    <xf numFmtId="0" fontId="44" fillId="0" borderId="0"/>
    <xf numFmtId="224" fontId="90" fillId="0" borderId="0" applyFont="0" applyFill="0" applyBorder="0" applyAlignment="0" applyProtection="0"/>
    <xf numFmtId="0" fontId="156" fillId="0" borderId="54" applyNumberFormat="0" applyFill="0" applyAlignment="0" applyProtection="0"/>
    <xf numFmtId="347" fontId="179" fillId="0" borderId="0" applyNumberFormat="0" applyFill="0" applyBorder="0" applyAlignment="0"/>
    <xf numFmtId="347" fontId="179" fillId="0" borderId="0" applyNumberFormat="0" applyFill="0" applyBorder="0" applyAlignment="0"/>
    <xf numFmtId="348" fontId="32" fillId="0" borderId="0" applyNumberFormat="0" applyFill="0" applyBorder="0" applyAlignment="0"/>
    <xf numFmtId="348" fontId="32" fillId="0" borderId="0" applyNumberFormat="0" applyFill="0" applyBorder="0" applyAlignment="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4" fillId="0" borderId="0" applyNumberFormat="0" applyFill="0" applyBorder="0" applyAlignment="0" applyProtection="0"/>
    <xf numFmtId="0" fontId="185" fillId="43" borderId="17" applyNumberFormat="0" applyAlignment="0" applyProtection="0"/>
    <xf numFmtId="344" fontId="186" fillId="0" borderId="0" applyBorder="0" applyAlignment="0"/>
    <xf numFmtId="282" fontId="187" fillId="0" borderId="55" applyNumberFormat="0" applyFill="0" applyBorder="0" applyAlignment="0">
      <alignment horizontal="right"/>
      <protection locked="0"/>
    </xf>
    <xf numFmtId="347" fontId="188" fillId="0" borderId="0" applyNumberFormat="0" applyFill="0" applyBorder="0" applyAlignment="0">
      <protection locked="0"/>
    </xf>
    <xf numFmtId="347" fontId="188" fillId="0" borderId="0" applyNumberFormat="0" applyFill="0" applyBorder="0" applyAlignment="0">
      <protection locked="0"/>
    </xf>
    <xf numFmtId="348" fontId="32" fillId="0" borderId="0" applyNumberFormat="0" applyFill="0" applyBorder="0" applyAlignment="0">
      <protection locked="0"/>
    </xf>
    <xf numFmtId="348" fontId="32" fillId="0" borderId="0" applyNumberFormat="0" applyFill="0" applyBorder="0" applyAlignment="0">
      <protection locked="0"/>
    </xf>
    <xf numFmtId="0" fontId="185" fillId="43" borderId="17" applyNumberFormat="0" applyAlignment="0" applyProtection="0"/>
    <xf numFmtId="177" fontId="189" fillId="0" borderId="0"/>
    <xf numFmtId="10" fontId="189" fillId="0" borderId="0"/>
    <xf numFmtId="10" fontId="30" fillId="79" borderId="29" applyNumberFormat="0" applyBorder="0" applyAlignment="0" applyProtection="0"/>
    <xf numFmtId="10" fontId="30" fillId="79" borderId="29" applyNumberFormat="0" applyBorder="0" applyAlignment="0" applyProtection="0"/>
    <xf numFmtId="10" fontId="30" fillId="79" borderId="29" applyNumberFormat="0" applyBorder="0" applyAlignment="0" applyProtection="0"/>
    <xf numFmtId="10" fontId="30" fillId="79" borderId="29" applyNumberFormat="0" applyBorder="0" applyAlignment="0" applyProtection="0"/>
    <xf numFmtId="10" fontId="30" fillId="79" borderId="29" applyNumberFormat="0" applyBorder="0" applyAlignment="0" applyProtection="0"/>
    <xf numFmtId="10" fontId="30" fillId="79" borderId="29" applyNumberFormat="0" applyBorder="0" applyAlignment="0" applyProtection="0"/>
    <xf numFmtId="0" fontId="185" fillId="41" borderId="17" applyNumberFormat="0" applyAlignment="0" applyProtection="0"/>
    <xf numFmtId="0" fontId="185" fillId="41" borderId="17" applyNumberFormat="0" applyAlignment="0" applyProtection="0"/>
    <xf numFmtId="0" fontId="16" fillId="6" borderId="9" applyNumberFormat="0" applyAlignment="0" applyProtection="0"/>
    <xf numFmtId="193" fontId="185" fillId="43" borderId="17" applyNumberFormat="0" applyAlignment="0" applyProtection="0"/>
    <xf numFmtId="0" fontId="185" fillId="43" borderId="17" applyNumberFormat="0" applyAlignment="0" applyProtection="0"/>
    <xf numFmtId="202" fontId="65" fillId="80" borderId="0"/>
    <xf numFmtId="202" fontId="65" fillId="80" borderId="0"/>
    <xf numFmtId="3" fontId="190" fillId="0" borderId="0"/>
    <xf numFmtId="0" fontId="156" fillId="0" borderId="0" applyNumberFormat="0" applyFill="0" applyBorder="0" applyAlignment="0">
      <protection locked="0"/>
    </xf>
    <xf numFmtId="221" fontId="32" fillId="0" borderId="0" applyFill="0" applyBorder="0">
      <alignment horizontal="right"/>
      <protection locked="0"/>
    </xf>
    <xf numFmtId="349" fontId="32" fillId="0" borderId="0" applyFill="0" applyBorder="0">
      <alignment horizontal="right"/>
      <protection locked="0"/>
    </xf>
    <xf numFmtId="349" fontId="32" fillId="0" borderId="0" applyFill="0" applyBorder="0">
      <alignment horizontal="right"/>
      <protection locked="0"/>
    </xf>
    <xf numFmtId="350" fontId="191" fillId="81" borderId="0" applyBorder="0"/>
    <xf numFmtId="0" fontId="31" fillId="82" borderId="56">
      <alignment horizontal="left" vertical="center" wrapText="1"/>
    </xf>
    <xf numFmtId="0" fontId="31" fillId="82" borderId="56">
      <alignment horizontal="left" vertical="center" wrapText="1"/>
    </xf>
    <xf numFmtId="0" fontId="31" fillId="82" borderId="56">
      <alignment horizontal="left" vertical="center" wrapText="1"/>
    </xf>
    <xf numFmtId="37" fontId="61" fillId="0" borderId="0"/>
    <xf numFmtId="0" fontId="29" fillId="0" borderId="47" applyBorder="0">
      <alignment horizontal="justify" vertical="justify"/>
    </xf>
    <xf numFmtId="0" fontId="192" fillId="0" borderId="57" applyNumberFormat="0" applyFill="0" applyAlignment="0" applyProtection="0"/>
    <xf numFmtId="0" fontId="30" fillId="0" borderId="29" applyNumberFormat="0" applyFill="0" applyBorder="0">
      <alignment horizontal="center" vertical="top" wrapText="1"/>
    </xf>
    <xf numFmtId="351"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126" fillId="64" borderId="38" applyNumberFormat="0" applyAlignment="0" applyProtection="0"/>
    <xf numFmtId="0" fontId="126" fillId="64" borderId="38" applyNumberFormat="0" applyAlignment="0" applyProtection="0"/>
    <xf numFmtId="0" fontId="126" fillId="64" borderId="38" applyNumberFormat="0" applyAlignment="0" applyProtection="0"/>
    <xf numFmtId="0" fontId="193" fillId="64" borderId="38" applyNumberFormat="0" applyAlignment="0" applyProtection="0"/>
    <xf numFmtId="0" fontId="30" fillId="0" borderId="29" applyNumberFormat="0" applyFill="0" applyBorder="0">
      <alignment horizontal="left" vertical="top"/>
    </xf>
    <xf numFmtId="0" fontId="192" fillId="0" borderId="57" applyNumberFormat="0" applyFill="0" applyAlignment="0" applyProtection="0"/>
    <xf numFmtId="3" fontId="194" fillId="0" borderId="35" applyFill="0" applyBorder="0">
      <protection locked="0"/>
    </xf>
    <xf numFmtId="195" fontId="195" fillId="0" borderId="0" applyNumberFormat="0">
      <alignment horizontal="left"/>
    </xf>
    <xf numFmtId="169" fontId="164" fillId="0" borderId="15">
      <alignment horizontal="right"/>
    </xf>
    <xf numFmtId="0" fontId="29" fillId="0" borderId="0"/>
    <xf numFmtId="202" fontId="63" fillId="0" borderId="0" applyNumberFormat="0" applyAlignment="0">
      <alignment horizontal="left"/>
    </xf>
    <xf numFmtId="338" fontId="48" fillId="83" borderId="0" applyNumberFormat="0" applyBorder="0">
      <alignment horizontal="right"/>
      <protection locked="0"/>
    </xf>
    <xf numFmtId="0" fontId="63" fillId="84" borderId="0" applyNumberFormat="0" applyFont="0" applyBorder="0" applyProtection="0"/>
    <xf numFmtId="297" fontId="63" fillId="0" borderId="32">
      <alignment horizontal="right"/>
    </xf>
    <xf numFmtId="297" fontId="63" fillId="0" borderId="0">
      <alignment horizontal="right"/>
    </xf>
    <xf numFmtId="297" fontId="63" fillId="0" borderId="0">
      <alignment horizontal="left"/>
    </xf>
    <xf numFmtId="38" fontId="29" fillId="85" borderId="29" applyNumberFormat="0" applyFont="0" applyAlignment="0" applyProtection="0"/>
    <xf numFmtId="0" fontId="33" fillId="0" borderId="0" applyFill="0" applyBorder="0" applyAlignment="0"/>
    <xf numFmtId="0" fontId="33" fillId="0" borderId="0" applyFill="0" applyBorder="0" applyAlignment="0"/>
    <xf numFmtId="0" fontId="33" fillId="0" borderId="0" applyFill="0" applyBorder="0" applyAlignment="0"/>
    <xf numFmtId="0" fontId="33" fillId="0" borderId="0" applyFill="0" applyBorder="0" applyAlignment="0"/>
    <xf numFmtId="0" fontId="33" fillId="0" borderId="0" applyFill="0" applyBorder="0" applyAlignment="0"/>
    <xf numFmtId="0" fontId="19" fillId="0" borderId="11" applyNumberFormat="0" applyFill="0" applyAlignment="0" applyProtection="0"/>
    <xf numFmtId="0" fontId="192" fillId="0" borderId="57" applyNumberFormat="0" applyFill="0" applyAlignment="0" applyProtection="0"/>
    <xf numFmtId="202" fontId="196" fillId="86" borderId="0"/>
    <xf numFmtId="202" fontId="196" fillId="86" borderId="0"/>
    <xf numFmtId="0" fontId="92" fillId="53" borderId="0"/>
    <xf numFmtId="0" fontId="197" fillId="0" borderId="0"/>
    <xf numFmtId="352" fontId="198" fillId="81" borderId="0" applyBorder="0" applyAlignment="0">
      <alignment horizontal="right"/>
    </xf>
    <xf numFmtId="0" fontId="72" fillId="5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61" borderId="0" applyNumberFormat="0" applyBorder="0" applyAlignment="0" applyProtection="0"/>
    <xf numFmtId="9" fontId="29" fillId="0" borderId="0" applyFont="0" applyFill="0" applyBorder="0" applyAlignment="0" applyProtection="0"/>
    <xf numFmtId="0" fontId="29" fillId="38" borderId="25" applyNumberFormat="0" applyFont="0" applyAlignment="0" applyProtection="0"/>
    <xf numFmtId="37" fontId="164" fillId="0" borderId="0" applyBorder="0">
      <alignment horizontal="right"/>
    </xf>
    <xf numFmtId="351" fontId="32" fillId="0" borderId="0" applyFont="0" applyFill="0" applyBorder="0" applyAlignment="0" applyProtection="0"/>
    <xf numFmtId="351" fontId="32" fillId="0" borderId="0" applyFont="0" applyFill="0" applyBorder="0" applyAlignment="0" applyProtection="0"/>
    <xf numFmtId="174" fontId="29" fillId="0" borderId="0" applyFont="0" applyFill="0" applyBorder="0" applyAlignment="0" applyProtection="0"/>
    <xf numFmtId="176" fontId="29" fillId="0" borderId="0" applyFont="0" applyFill="0" applyBorder="0" applyAlignment="0" applyProtection="0"/>
    <xf numFmtId="174" fontId="29" fillId="0" borderId="0" applyFont="0" applyFill="0" applyBorder="0" applyAlignment="0" applyProtection="0"/>
    <xf numFmtId="176" fontId="29" fillId="0" borderId="0" applyFont="0" applyFill="0" applyBorder="0" applyAlignment="0" applyProtection="0"/>
    <xf numFmtId="0" fontId="29" fillId="0" borderId="0" applyFont="0" applyFill="0" applyBorder="0" applyAlignment="0" applyProtection="0"/>
    <xf numFmtId="310" fontId="29" fillId="0" borderId="0" applyFont="0" applyFill="0" applyBorder="0" applyAlignment="0" applyProtection="0"/>
    <xf numFmtId="353" fontId="39" fillId="0" borderId="43" applyFont="0" applyFill="0" applyBorder="0"/>
    <xf numFmtId="354" fontId="79" fillId="0" borderId="0" applyFont="0" applyFill="0" applyBorder="0" applyProtection="0">
      <alignment horizontal="right"/>
      <protection locked="0"/>
    </xf>
    <xf numFmtId="173" fontId="29" fillId="0" borderId="0" applyFont="0" applyFill="0" applyBorder="0" applyAlignment="0" applyProtection="0"/>
    <xf numFmtId="175" fontId="29" fillId="0" borderId="0" applyFont="0" applyFill="0" applyBorder="0" applyAlignment="0" applyProtection="0"/>
    <xf numFmtId="0" fontId="29" fillId="0" borderId="0" applyFont="0" applyFill="0" applyBorder="0" applyAlignment="0" applyProtection="0"/>
    <xf numFmtId="343" fontId="29" fillId="0" borderId="0" applyFont="0" applyFill="0" applyBorder="0" applyAlignment="0" applyProtection="0"/>
    <xf numFmtId="0" fontId="199" fillId="0" borderId="0" applyNumberFormat="0">
      <alignment horizontal="right"/>
    </xf>
    <xf numFmtId="0" fontId="186" fillId="0" borderId="0">
      <alignment vertical="center"/>
    </xf>
    <xf numFmtId="0" fontId="186" fillId="0" borderId="0">
      <alignment vertical="center"/>
    </xf>
    <xf numFmtId="355" fontId="132" fillId="0" borderId="0" applyFont="0" applyFill="0" applyBorder="0" applyProtection="0">
      <alignment horizontal="right"/>
    </xf>
    <xf numFmtId="309" fontId="113" fillId="67" borderId="0">
      <alignment horizontal="right"/>
    </xf>
    <xf numFmtId="356" fontId="28" fillId="67" borderId="0">
      <alignment horizontal="right"/>
    </xf>
    <xf numFmtId="356" fontId="28" fillId="67" borderId="0">
      <alignment horizontal="right"/>
    </xf>
    <xf numFmtId="0" fontId="200" fillId="0" borderId="50" applyNumberFormat="0" applyFill="0" applyAlignment="0" applyProtection="0"/>
    <xf numFmtId="0" fontId="201" fillId="0" borderId="51" applyNumberFormat="0" applyFill="0" applyAlignment="0" applyProtection="0"/>
    <xf numFmtId="0" fontId="202" fillId="0" borderId="52" applyNumberFormat="0" applyFill="0" applyAlignment="0" applyProtection="0"/>
    <xf numFmtId="0" fontId="202" fillId="0" borderId="0" applyNumberFormat="0" applyFill="0" applyBorder="0" applyAlignment="0" applyProtection="0"/>
    <xf numFmtId="0" fontId="29" fillId="0" borderId="0" applyNumberFormat="0" applyFill="0" applyBorder="0" applyProtection="0">
      <alignment horizontal="right" vertical="center"/>
    </xf>
    <xf numFmtId="0" fontId="203" fillId="0" borderId="0" applyNumberFormat="0" applyFill="0" applyBorder="0" applyAlignment="0" applyProtection="0"/>
    <xf numFmtId="357" fontId="90" fillId="0" borderId="0" applyNumberFormat="0" applyAlignment="0">
      <alignment horizontal="right"/>
    </xf>
    <xf numFmtId="0" fontId="15" fillId="5" borderId="0" applyNumberFormat="0" applyBorder="0" applyAlignment="0" applyProtection="0"/>
    <xf numFmtId="0" fontId="204" fillId="41" borderId="0" applyNumberFormat="0" applyBorder="0" applyAlignment="0" applyProtection="0"/>
    <xf numFmtId="0" fontId="205" fillId="41" borderId="0" applyNumberFormat="0" applyBorder="0" applyAlignment="0" applyProtection="0"/>
    <xf numFmtId="37" fontId="206" fillId="0" borderId="0"/>
    <xf numFmtId="202" fontId="66" fillId="0" borderId="0"/>
    <xf numFmtId="276" fontId="207"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41" fontId="207"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26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8"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35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1" fillId="0" borderId="0"/>
    <xf numFmtId="0" fontId="1" fillId="0" borderId="0"/>
    <xf numFmtId="0" fontId="1" fillId="0" borderId="0"/>
    <xf numFmtId="0" fontId="134" fillId="0" borderId="0"/>
    <xf numFmtId="0" fontId="1" fillId="0" borderId="0"/>
    <xf numFmtId="0" fontId="29" fillId="0" borderId="0"/>
    <xf numFmtId="0" fontId="29" fillId="0" borderId="0"/>
    <xf numFmtId="0" fontId="30" fillId="0" borderId="0" applyNumberFormat="0" applyFill="0" applyBorder="0" applyAlignment="0" applyProtection="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20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 fillId="0" borderId="0"/>
    <xf numFmtId="0" fontId="1" fillId="0" borderId="0"/>
    <xf numFmtId="0" fontId="135"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applyNumberFormat="0" applyFill="0" applyBorder="0" applyAlignment="0" applyProtection="0"/>
    <xf numFmtId="0" fontId="1" fillId="0" borderId="0"/>
    <xf numFmtId="0" fontId="1" fillId="0" borderId="0"/>
    <xf numFmtId="0" fontId="29" fillId="0" borderId="0"/>
    <xf numFmtId="0" fontId="1"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0" fontId="1" fillId="0" borderId="0"/>
    <xf numFmtId="0" fontId="1" fillId="0" borderId="0"/>
    <xf numFmtId="0" fontId="1" fillId="0" borderId="0"/>
    <xf numFmtId="0" fontId="1"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1"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58" fontId="29" fillId="0" borderId="0"/>
    <xf numFmtId="0" fontId="29" fillId="0" borderId="0"/>
    <xf numFmtId="0" fontId="29" fillId="0" borderId="0"/>
    <xf numFmtId="0" fontId="2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1"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34"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30" fillId="0" borderId="0" applyNumberFormat="0" applyFill="0" applyBorder="0" applyAlignment="0" applyProtection="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58" fontId="29" fillId="0" borderId="0"/>
    <xf numFmtId="0" fontId="29" fillId="0" borderId="0"/>
    <xf numFmtId="0" fontId="29" fillId="0" borderId="0"/>
    <xf numFmtId="0" fontId="29" fillId="0" borderId="0"/>
    <xf numFmtId="0" fontId="29" fillId="0" borderId="0"/>
    <xf numFmtId="0" fontId="29" fillId="0" borderId="0"/>
    <xf numFmtId="38" fontId="33" fillId="0" borderId="0" applyNumberFormat="0" applyFill="0" applyBorder="0" applyAlignment="0" applyProtection="0"/>
    <xf numFmtId="2" fontId="30" fillId="0" borderId="0" applyAlignment="0"/>
    <xf numFmtId="2" fontId="30" fillId="0" borderId="0" applyAlignment="0"/>
    <xf numFmtId="3" fontId="30" fillId="0" borderId="0">
      <protection locked="0"/>
    </xf>
    <xf numFmtId="0" fontId="29" fillId="0" borderId="0"/>
    <xf numFmtId="285" fontId="213" fillId="0" borderId="0" applyFill="0" applyBorder="0" applyAlignment="0">
      <protection locked="0"/>
    </xf>
    <xf numFmtId="4" fontId="213" fillId="0" borderId="0" applyAlignment="0">
      <alignment horizontal="left"/>
      <protection locked="0"/>
    </xf>
    <xf numFmtId="285" fontId="213" fillId="0" borderId="0" applyFill="0" applyBorder="0" applyAlignment="0">
      <protection locked="0"/>
    </xf>
    <xf numFmtId="0" fontId="214" fillId="0" borderId="0"/>
    <xf numFmtId="0" fontId="120" fillId="0" borderId="0"/>
    <xf numFmtId="0" fontId="120" fillId="0" borderId="0"/>
    <xf numFmtId="0" fontId="69" fillId="0" borderId="0"/>
    <xf numFmtId="0" fontId="215" fillId="0" borderId="0"/>
    <xf numFmtId="0" fontId="215" fillId="0" borderId="0"/>
    <xf numFmtId="0" fontId="215" fillId="0" borderId="0"/>
    <xf numFmtId="0" fontId="215" fillId="0" borderId="0"/>
    <xf numFmtId="0" fontId="215" fillId="0" borderId="0"/>
    <xf numFmtId="0" fontId="120" fillId="0" borderId="0" applyNumberFormat="0" applyFill="0" applyBorder="0" applyAlignment="0" applyProtection="0"/>
    <xf numFmtId="0" fontId="120" fillId="0" borderId="0"/>
    <xf numFmtId="0" fontId="29" fillId="0" borderId="0" applyNumberFormat="0" applyFill="0" applyBorder="0" applyAlignment="0" applyProtection="0"/>
    <xf numFmtId="0" fontId="32" fillId="41" borderId="58" applyNumberFormat="0" applyFont="0" applyAlignment="0" applyProtection="0"/>
    <xf numFmtId="0" fontId="1" fillId="9" borderId="29" applyNumberFormat="0" applyFont="0" applyAlignment="0">
      <protection locked="0"/>
    </xf>
    <xf numFmtId="0" fontId="1" fillId="9" borderId="29" applyNumberFormat="0" applyFont="0" applyAlignment="0">
      <protection locked="0"/>
    </xf>
    <xf numFmtId="0" fontId="32" fillId="41" borderId="58" applyNumberFormat="0" applyFont="0" applyAlignment="0" applyProtection="0"/>
    <xf numFmtId="0" fontId="32" fillId="41" borderId="58" applyNumberFormat="0" applyFont="0" applyAlignment="0" applyProtection="0"/>
    <xf numFmtId="0" fontId="1" fillId="9" borderId="13" applyNumberFormat="0" applyFont="0" applyAlignment="0" applyProtection="0"/>
    <xf numFmtId="0" fontId="216" fillId="0" borderId="40"/>
    <xf numFmtId="0" fontId="204" fillId="41" borderId="0" applyNumberFormat="0" applyBorder="0" applyAlignment="0" applyProtection="0"/>
    <xf numFmtId="359" fontId="29" fillId="0" borderId="0" applyFont="0" applyFill="0" applyBorder="0" applyAlignment="0" applyProtection="0"/>
    <xf numFmtId="359" fontId="29" fillId="0" borderId="0" applyFont="0" applyFill="0" applyBorder="0" applyAlignment="0" applyProtection="0"/>
    <xf numFmtId="285" fontId="217" fillId="0" borderId="0" applyFill="0" applyBorder="0" applyProtection="0">
      <alignment horizontal="right" vertical="center"/>
    </xf>
    <xf numFmtId="285" fontId="218" fillId="0" borderId="0" applyFill="0" applyBorder="0" applyProtection="0">
      <alignment horizontal="right" vertical="center"/>
    </xf>
    <xf numFmtId="179" fontId="44" fillId="0" borderId="40" applyBorder="0"/>
    <xf numFmtId="179" fontId="178" fillId="0" borderId="40" applyBorder="0"/>
    <xf numFmtId="285" fontId="30" fillId="0" borderId="0" applyAlignment="0"/>
    <xf numFmtId="285" fontId="30" fillId="0" borderId="0" applyAlignment="0"/>
    <xf numFmtId="0" fontId="219" fillId="53" borderId="59" applyNumberFormat="0" applyAlignment="0" applyProtection="0"/>
    <xf numFmtId="0" fontId="17" fillId="7" borderId="10" applyNumberFormat="0" applyAlignment="0" applyProtection="0"/>
    <xf numFmtId="351" fontId="220" fillId="0" borderId="0">
      <alignment horizontal="centerContinuous"/>
    </xf>
    <xf numFmtId="177" fontId="39" fillId="0" borderId="0" applyFont="0" applyFill="0" applyBorder="0"/>
    <xf numFmtId="360" fontId="39" fillId="0" borderId="0" applyFont="0" applyFill="0" applyBorder="0"/>
    <xf numFmtId="177" fontId="221" fillId="0" borderId="40" applyBorder="0"/>
    <xf numFmtId="360" fontId="222" fillId="0" borderId="0" applyFill="0" applyBorder="0"/>
    <xf numFmtId="10" fontId="39"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213" fillId="0" borderId="0" applyFill="0" applyBorder="0" applyAlignment="0">
      <protection locked="0"/>
    </xf>
    <xf numFmtId="361" fontId="32" fillId="0" borderId="0" applyFill="0" applyBorder="0">
      <alignment horizontal="right"/>
      <protection locked="0"/>
    </xf>
    <xf numFmtId="362" fontId="32" fillId="0" borderId="0" applyFill="0" applyBorder="0">
      <alignment horizontal="right"/>
      <protection locked="0"/>
    </xf>
    <xf numFmtId="362" fontId="32" fillId="0" borderId="0" applyFill="0" applyBorder="0">
      <alignment horizontal="right"/>
      <protection locked="0"/>
    </xf>
    <xf numFmtId="363" fontId="222" fillId="0" borderId="0" applyFont="0" applyFill="0" applyBorder="0"/>
    <xf numFmtId="0" fontId="49" fillId="87" borderId="0" applyNumberFormat="0" applyBorder="0" applyAlignment="0" applyProtection="0"/>
    <xf numFmtId="0" fontId="29" fillId="0" borderId="60" applyNumberFormat="0" applyBorder="0" applyAlignment="0"/>
    <xf numFmtId="0" fontId="29" fillId="0" borderId="60" applyNumberFormat="0" applyBorder="0" applyAlignment="0"/>
    <xf numFmtId="3" fontId="37" fillId="0" borderId="0">
      <alignment horizontal="left"/>
    </xf>
    <xf numFmtId="0" fontId="223" fillId="0" borderId="0"/>
    <xf numFmtId="0" fontId="223" fillId="0" borderId="0"/>
    <xf numFmtId="0" fontId="223" fillId="0" borderId="0"/>
    <xf numFmtId="3" fontId="37" fillId="0" borderId="0">
      <alignment horizontal="left"/>
    </xf>
    <xf numFmtId="3" fontId="37" fillId="0" borderId="0">
      <alignment horizontal="left"/>
    </xf>
    <xf numFmtId="3" fontId="37" fillId="0" borderId="0">
      <alignment horizontal="left"/>
    </xf>
    <xf numFmtId="3" fontId="37" fillId="0" borderId="0">
      <alignment horizontal="left"/>
    </xf>
    <xf numFmtId="3" fontId="37" fillId="0" borderId="0">
      <alignment horizontal="left"/>
    </xf>
    <xf numFmtId="3" fontId="37" fillId="0" borderId="0">
      <alignment horizontal="left"/>
    </xf>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364" fontId="96" fillId="0" borderId="0"/>
    <xf numFmtId="364" fontId="96" fillId="0" borderId="0"/>
    <xf numFmtId="364" fontId="96" fillId="0" borderId="0"/>
    <xf numFmtId="364" fontId="96" fillId="0" borderId="0"/>
    <xf numFmtId="0" fontId="96" fillId="0" borderId="0"/>
    <xf numFmtId="0" fontId="96" fillId="0" borderId="0"/>
    <xf numFmtId="364" fontId="96" fillId="0" borderId="0"/>
    <xf numFmtId="364"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 fontId="218" fillId="0" borderId="0" applyFill="0" applyBorder="0" applyProtection="0">
      <alignment horizontal="right" vertical="center"/>
    </xf>
    <xf numFmtId="202" fontId="224" fillId="0" borderId="0">
      <alignment horizontal="right"/>
    </xf>
    <xf numFmtId="0" fontId="170" fillId="0" borderId="0" applyFill="0" applyBorder="0" applyProtection="0">
      <alignment horizontal="left"/>
    </xf>
    <xf numFmtId="1" fontId="101" fillId="0" borderId="0" applyNumberFormat="0" applyFill="0" applyBorder="0" applyAlignment="0" applyProtection="0"/>
    <xf numFmtId="1" fontId="101" fillId="0" borderId="0" applyNumberFormat="0" applyFill="0" applyBorder="0" applyAlignment="0" applyProtection="0"/>
    <xf numFmtId="220" fontId="225" fillId="0" borderId="0" applyFill="0" applyBorder="0">
      <alignment horizontal="right"/>
      <protection hidden="1"/>
    </xf>
    <xf numFmtId="0" fontId="226" fillId="73" borderId="29">
      <alignment horizontal="center" vertical="center" wrapText="1"/>
      <protection hidden="1"/>
    </xf>
    <xf numFmtId="0" fontId="227" fillId="0" borderId="0"/>
    <xf numFmtId="0" fontId="66" fillId="0" borderId="0">
      <alignment vertical="center"/>
    </xf>
    <xf numFmtId="285" fontId="228" fillId="0" borderId="40" applyBorder="0"/>
    <xf numFmtId="0" fontId="229" fillId="0" borderId="27" applyNumberFormat="0" applyFill="0" applyBorder="0" applyAlignment="0" applyProtection="0"/>
    <xf numFmtId="0" fontId="229" fillId="0" borderId="27" applyNumberFormat="0" applyFill="0" applyBorder="0" applyAlignment="0" applyProtection="0"/>
    <xf numFmtId="0" fontId="229" fillId="0" borderId="27" applyNumberFormat="0" applyFill="0" applyBorder="0" applyAlignment="0" applyProtection="0"/>
    <xf numFmtId="0" fontId="32" fillId="0" borderId="0"/>
    <xf numFmtId="0" fontId="32" fillId="0" borderId="0"/>
    <xf numFmtId="0" fontId="32" fillId="0" borderId="0"/>
    <xf numFmtId="49" fontId="78" fillId="67" borderId="61">
      <alignment horizontal="left" vertical="center"/>
    </xf>
    <xf numFmtId="0" fontId="230" fillId="88" borderId="62">
      <alignment vertical="top"/>
      <protection locked="0"/>
    </xf>
    <xf numFmtId="49" fontId="231" fillId="67" borderId="0">
      <alignment horizontal="left" vertical="center"/>
    </xf>
    <xf numFmtId="0" fontId="232" fillId="0" borderId="0" applyNumberFormat="0" applyFill="0" applyBorder="0" applyProtection="0">
      <alignment vertical="center"/>
    </xf>
    <xf numFmtId="365" fontId="92" fillId="0" borderId="0" applyBorder="0" applyProtection="0">
      <alignment horizontal="right"/>
    </xf>
    <xf numFmtId="3" fontId="233" fillId="0" borderId="0"/>
    <xf numFmtId="3" fontId="234" fillId="0" borderId="0"/>
    <xf numFmtId="260" fontId="39" fillId="0" borderId="0" applyFont="0" applyFill="0" applyBorder="0"/>
    <xf numFmtId="366" fontId="39" fillId="0" borderId="43" applyFont="0" applyFill="0" applyBorder="0"/>
    <xf numFmtId="0" fontId="9" fillId="0" borderId="0" applyNumberFormat="0" applyFill="0" applyBorder="0" applyAlignment="0" applyProtection="0"/>
    <xf numFmtId="0" fontId="32" fillId="0" borderId="0" applyBorder="0"/>
    <xf numFmtId="0" fontId="32" fillId="0" borderId="0" applyBorder="0"/>
    <xf numFmtId="338" fontId="235" fillId="89" borderId="0" applyNumberFormat="0" applyBorder="0">
      <alignment horizontal="center"/>
      <protection locked="0"/>
    </xf>
    <xf numFmtId="338" fontId="48" fillId="83" borderId="0" applyNumberFormat="0" applyBorder="0">
      <alignment horizontal="center"/>
      <protection locked="0"/>
    </xf>
    <xf numFmtId="338" fontId="236" fillId="75" borderId="0" applyNumberFormat="0" applyBorder="0">
      <alignment horizontal="center"/>
      <protection locked="0"/>
    </xf>
    <xf numFmtId="338" fontId="236" fillId="83" borderId="0" applyNumberFormat="0" applyBorder="0">
      <alignment horizontal="center"/>
      <protection locked="0"/>
    </xf>
    <xf numFmtId="338" fontId="58" fillId="75" borderId="0" applyNumberFormat="0" applyBorder="0">
      <protection locked="0"/>
    </xf>
    <xf numFmtId="338" fontId="237" fillId="76" borderId="0" applyNumberFormat="0" applyBorder="0">
      <alignment horizontal="left"/>
      <protection locked="0"/>
    </xf>
    <xf numFmtId="338" fontId="238" fillId="75" borderId="0" applyNumberFormat="0" applyBorder="0">
      <protection locked="0"/>
    </xf>
    <xf numFmtId="1" fontId="63" fillId="90" borderId="0" applyNumberFormat="0" applyFont="0" applyBorder="0" applyProtection="0">
      <alignment horizontal="left"/>
    </xf>
    <xf numFmtId="0" fontId="2" fillId="0" borderId="14" applyNumberFormat="0" applyFill="0" applyAlignment="0" applyProtection="0"/>
    <xf numFmtId="338" fontId="237" fillId="91" borderId="0" applyNumberFormat="0" applyBorder="0">
      <protection locked="0"/>
    </xf>
    <xf numFmtId="338" fontId="237" fillId="83" borderId="0" applyNumberFormat="0" applyBorder="0">
      <protection locked="0"/>
    </xf>
    <xf numFmtId="338" fontId="239" fillId="76" borderId="0" applyNumberFormat="0" applyBorder="0">
      <protection locked="0"/>
    </xf>
    <xf numFmtId="338" fontId="237" fillId="81" borderId="0" applyNumberFormat="0" applyBorder="0">
      <alignment vertical="top"/>
      <protection locked="0"/>
    </xf>
    <xf numFmtId="338" fontId="240" fillId="92" borderId="0" applyNumberFormat="0" applyBorder="0">
      <protection locked="0"/>
    </xf>
    <xf numFmtId="174" fontId="29" fillId="0" borderId="0" applyFont="0" applyFill="0" applyBorder="0" applyAlignment="0" applyProtection="0"/>
    <xf numFmtId="176" fontId="29" fillId="0" borderId="0" applyFont="0" applyFill="0" applyBorder="0" applyAlignment="0" applyProtection="0"/>
    <xf numFmtId="367" fontId="30" fillId="0" borderId="0" applyBorder="0" applyProtection="0">
      <alignment horizontal="right"/>
    </xf>
    <xf numFmtId="0" fontId="29" fillId="80" borderId="60" applyNumberFormat="0" applyBorder="0" applyAlignment="0">
      <protection locked="0"/>
    </xf>
    <xf numFmtId="0" fontId="29" fillId="80" borderId="60" applyNumberFormat="0" applyBorder="0" applyAlignment="0">
      <protection locked="0"/>
    </xf>
    <xf numFmtId="0" fontId="241" fillId="53" borderId="55" applyNumberFormat="0" applyFill="0" applyAlignment="0">
      <protection locked="0" hidden="1"/>
    </xf>
    <xf numFmtId="179" fontId="164" fillId="0" borderId="0" applyNumberFormat="0"/>
    <xf numFmtId="263" fontId="29"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5" fontId="29" fillId="0" borderId="0" applyFont="0" applyFill="0" applyBorder="0" applyAlignment="0" applyProtection="0"/>
    <xf numFmtId="368" fontId="29" fillId="0" borderId="0" applyFont="0" applyFill="0" applyBorder="0" applyAlignment="0" applyProtection="0"/>
    <xf numFmtId="369" fontId="227" fillId="0" borderId="0" applyFont="0" applyFill="0" applyBorder="0" applyAlignment="0" applyProtection="0"/>
    <xf numFmtId="0" fontId="21" fillId="0" borderId="0" applyNumberFormat="0" applyFill="0" applyBorder="0" applyAlignment="0" applyProtection="0"/>
    <xf numFmtId="0" fontId="37" fillId="0" borderId="0"/>
    <xf numFmtId="0" fontId="242" fillId="0" borderId="27" applyNumberFormat="0" applyFill="0" applyBorder="0" applyAlignment="0" applyProtection="0"/>
    <xf numFmtId="0" fontId="242" fillId="0" borderId="27" applyNumberFormat="0" applyFill="0" applyBorder="0" applyAlignment="0" applyProtection="0"/>
    <xf numFmtId="0" fontId="242" fillId="0" borderId="27" applyNumberFormat="0" applyFill="0" applyBorder="0" applyAlignment="0" applyProtection="0"/>
    <xf numFmtId="0" fontId="243" fillId="0" borderId="27" applyNumberFormat="0" applyFill="0" applyBorder="0" applyAlignment="0" applyProtection="0"/>
    <xf numFmtId="0" fontId="243" fillId="0" borderId="27" applyNumberFormat="0" applyFill="0" applyBorder="0" applyAlignment="0" applyProtection="0"/>
    <xf numFmtId="0" fontId="243" fillId="0" borderId="27" applyNumberFormat="0" applyFill="0" applyBorder="0" applyAlignment="0" applyProtection="0"/>
    <xf numFmtId="0" fontId="244" fillId="0" borderId="27" applyNumberFormat="0" applyFill="0" applyBorder="0" applyAlignment="0" applyProtection="0"/>
    <xf numFmtId="0" fontId="244" fillId="0" borderId="27" applyNumberFormat="0" applyFill="0" applyBorder="0" applyAlignment="0" applyProtection="0"/>
    <xf numFmtId="0" fontId="244" fillId="0" borderId="27" applyNumberFormat="0" applyFill="0" applyBorder="0" applyAlignment="0" applyProtection="0"/>
    <xf numFmtId="1" fontId="245" fillId="74" borderId="0"/>
    <xf numFmtId="0" fontId="37" fillId="0" borderId="0"/>
    <xf numFmtId="0" fontId="151" fillId="0" borderId="0"/>
    <xf numFmtId="176" fontId="1" fillId="0" borderId="0" applyFont="0" applyFill="0" applyBorder="0" applyAlignment="0" applyProtection="0"/>
  </cellStyleXfs>
  <cellXfs count="206">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0" fillId="0" borderId="0" xfId="0" applyFill="1"/>
    <xf numFmtId="0" fontId="4" fillId="0" borderId="0" xfId="0" applyFont="1" applyFill="1" applyBorder="1" applyAlignment="1">
      <alignment horizontal="right" vertical="center" wrapText="1"/>
    </xf>
    <xf numFmtId="3" fontId="4" fillId="0" borderId="0" xfId="0" applyNumberFormat="1" applyFont="1" applyFill="1"/>
    <xf numFmtId="3" fontId="8" fillId="0" borderId="5" xfId="0" applyNumberFormat="1" applyFont="1" applyFill="1" applyBorder="1"/>
    <xf numFmtId="3" fontId="4" fillId="0" borderId="0" xfId="0" applyNumberFormat="1" applyFont="1" applyFill="1" applyAlignment="1">
      <alignment horizontal="right"/>
    </xf>
    <xf numFmtId="4" fontId="4" fillId="0" borderId="0" xfId="0" applyNumberFormat="1" applyFont="1" applyFill="1"/>
    <xf numFmtId="3" fontId="8" fillId="0" borderId="0" xfId="0" applyNumberFormat="1" applyFont="1" applyFill="1" applyBorder="1"/>
    <xf numFmtId="0" fontId="4" fillId="0" borderId="0" xfId="0" applyFont="1" applyFill="1"/>
    <xf numFmtId="4" fontId="24" fillId="0" borderId="0" xfId="0" applyNumberFormat="1" applyFont="1" applyFill="1"/>
    <xf numFmtId="0" fontId="25" fillId="0" borderId="0" xfId="0" applyFont="1" applyFill="1" applyAlignment="1">
      <alignment vertical="top"/>
    </xf>
    <xf numFmtId="0" fontId="4" fillId="0" borderId="4" xfId="0" applyFont="1" applyFill="1" applyBorder="1" applyAlignment="1"/>
    <xf numFmtId="0" fontId="4" fillId="0" borderId="4" xfId="0" applyFont="1" applyFill="1" applyBorder="1" applyAlignment="1">
      <alignment horizontal="right" vertical="center" wrapText="1"/>
    </xf>
    <xf numFmtId="0" fontId="8" fillId="0" borderId="0" xfId="0" applyFont="1" applyFill="1"/>
    <xf numFmtId="0" fontId="8" fillId="0" borderId="5" xfId="0" applyFont="1" applyFill="1" applyBorder="1"/>
    <xf numFmtId="3" fontId="8" fillId="0" borderId="5" xfId="0" applyNumberFormat="1" applyFont="1" applyFill="1" applyBorder="1" applyAlignment="1">
      <alignment horizontal="right"/>
    </xf>
    <xf numFmtId="0" fontId="4" fillId="0" borderId="0" xfId="0" applyFont="1" applyFill="1" applyBorder="1"/>
    <xf numFmtId="3" fontId="8" fillId="0" borderId="0" xfId="0" applyNumberFormat="1" applyFont="1" applyFill="1" applyBorder="1" applyAlignment="1">
      <alignment horizontal="right"/>
    </xf>
    <xf numFmtId="3" fontId="8" fillId="0" borderId="0" xfId="0" applyNumberFormat="1" applyFont="1" applyFill="1" applyAlignment="1">
      <alignment horizontal="right"/>
    </xf>
    <xf numFmtId="3" fontId="26" fillId="0" borderId="0" xfId="0" applyNumberFormat="1" applyFont="1" applyFill="1" applyAlignment="1">
      <alignment horizontal="right"/>
    </xf>
    <xf numFmtId="3" fontId="4" fillId="0" borderId="0" xfId="0" applyNumberFormat="1" applyFont="1" applyFill="1" applyBorder="1" applyAlignment="1">
      <alignment horizontal="right"/>
    </xf>
    <xf numFmtId="0" fontId="8" fillId="0" borderId="0" xfId="0" applyFont="1" applyFill="1" applyBorder="1"/>
    <xf numFmtId="0" fontId="8" fillId="0" borderId="3" xfId="0" applyFont="1" applyFill="1" applyBorder="1"/>
    <xf numFmtId="3" fontId="8" fillId="0" borderId="3" xfId="0" applyNumberFormat="1" applyFont="1" applyFill="1" applyBorder="1" applyAlignment="1">
      <alignment horizontal="right"/>
    </xf>
    <xf numFmtId="3" fontId="4" fillId="0" borderId="0" xfId="0" applyNumberFormat="1" applyFont="1" applyBorder="1" applyAlignment="1">
      <alignment horizontal="right"/>
    </xf>
    <xf numFmtId="0" fontId="8" fillId="0" borderId="15" xfId="0" applyFont="1" applyFill="1" applyBorder="1"/>
    <xf numFmtId="3" fontId="8" fillId="0" borderId="15" xfId="0" applyNumberFormat="1" applyFont="1" applyFill="1" applyBorder="1" applyAlignment="1">
      <alignment horizontal="right"/>
    </xf>
    <xf numFmtId="0" fontId="8" fillId="0" borderId="15" xfId="0" applyFont="1" applyFill="1" applyBorder="1" applyAlignment="1">
      <alignment horizontal="left" wrapText="1"/>
    </xf>
    <xf numFmtId="0" fontId="8" fillId="0" borderId="16" xfId="0" applyFont="1" applyFill="1" applyBorder="1"/>
    <xf numFmtId="3" fontId="8" fillId="0" borderId="16" xfId="0" applyNumberFormat="1" applyFont="1" applyFill="1" applyBorder="1" applyAlignment="1">
      <alignment horizontal="right"/>
    </xf>
    <xf numFmtId="3" fontId="4" fillId="0" borderId="0" xfId="0" applyNumberFormat="1" applyFont="1" applyFill="1" applyBorder="1"/>
    <xf numFmtId="0" fontId="7" fillId="0" borderId="0" xfId="0" applyFont="1" applyFill="1"/>
    <xf numFmtId="3" fontId="7" fillId="0" borderId="0" xfId="0" applyNumberFormat="1" applyFont="1" applyFill="1"/>
    <xf numFmtId="3" fontId="8" fillId="0" borderId="15" xfId="0" applyNumberFormat="1" applyFont="1" applyFill="1" applyBorder="1"/>
    <xf numFmtId="0" fontId="0" fillId="0" borderId="0" xfId="0" applyFont="1" applyFill="1"/>
    <xf numFmtId="0" fontId="2" fillId="0" borderId="0" xfId="0" applyFont="1" applyFill="1" applyAlignment="1">
      <alignment vertical="top"/>
    </xf>
    <xf numFmtId="0" fontId="2" fillId="0" borderId="0" xfId="0" applyFont="1" applyFill="1"/>
    <xf numFmtId="0" fontId="3" fillId="0" borderId="1" xfId="0" applyFont="1" applyFill="1" applyBorder="1" applyAlignment="1">
      <alignment horizontal="right" vertical="center" wrapText="1"/>
    </xf>
    <xf numFmtId="3" fontId="0" fillId="0" borderId="0" xfId="0" applyNumberFormat="1" applyFont="1" applyFill="1"/>
    <xf numFmtId="0" fontId="246" fillId="0" borderId="15" xfId="0" applyFont="1" applyFill="1" applyBorder="1"/>
    <xf numFmtId="0" fontId="246" fillId="0" borderId="0" xfId="0" applyFont="1" applyFill="1" applyBorder="1"/>
    <xf numFmtId="0" fontId="8" fillId="0" borderId="0" xfId="0" applyFont="1" applyFill="1" applyBorder="1" applyAlignment="1"/>
    <xf numFmtId="0" fontId="246" fillId="0" borderId="5" xfId="0" applyFont="1" applyFill="1" applyBorder="1"/>
    <xf numFmtId="0" fontId="3" fillId="0" borderId="1" xfId="0" applyFont="1" applyFill="1" applyBorder="1" applyAlignment="1">
      <alignment horizontal="left" wrapText="1"/>
    </xf>
    <xf numFmtId="3" fontId="247"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3" fontId="3" fillId="0" borderId="0" xfId="0" applyNumberFormat="1" applyFont="1" applyFill="1" applyAlignment="1">
      <alignment horizontal="right" vertical="center" wrapText="1"/>
    </xf>
    <xf numFmtId="49" fontId="247" fillId="0" borderId="0" xfId="2" applyFont="1" applyFill="1">
      <alignment vertical="center" wrapText="1"/>
    </xf>
    <xf numFmtId="9" fontId="247" fillId="0" borderId="0" xfId="1" applyFont="1" applyFill="1" applyAlignment="1">
      <alignment horizontal="right" vertical="center" wrapText="1"/>
    </xf>
    <xf numFmtId="49" fontId="247" fillId="0" borderId="3" xfId="2" applyFont="1" applyFill="1" applyBorder="1">
      <alignment vertical="center" wrapText="1"/>
    </xf>
    <xf numFmtId="177" fontId="247" fillId="0" borderId="3" xfId="1" applyNumberFormat="1" applyFont="1" applyFill="1" applyBorder="1" applyAlignment="1">
      <alignment horizontal="right" vertical="center" wrapText="1"/>
    </xf>
    <xf numFmtId="177" fontId="247" fillId="0" borderId="0" xfId="1" applyNumberFormat="1" applyFont="1" applyFill="1" applyAlignment="1">
      <alignment horizontal="right" vertical="center" wrapText="1"/>
    </xf>
    <xf numFmtId="3" fontId="4" fillId="0" borderId="0" xfId="0" quotePrefix="1" applyNumberFormat="1" applyFont="1" applyFill="1" applyAlignment="1">
      <alignment horizontal="right"/>
    </xf>
    <xf numFmtId="3" fontId="8" fillId="0" borderId="5" xfId="0" quotePrefix="1" applyNumberFormat="1" applyFont="1" applyFill="1" applyBorder="1" applyAlignment="1">
      <alignment horizontal="right"/>
    </xf>
    <xf numFmtId="4" fontId="26" fillId="0" borderId="0" xfId="0" applyNumberFormat="1" applyFont="1" applyFill="1" applyAlignment="1">
      <alignment horizontal="right"/>
    </xf>
    <xf numFmtId="285" fontId="0" fillId="0" borderId="0" xfId="0" applyNumberFormat="1" applyFont="1" applyFill="1"/>
    <xf numFmtId="3" fontId="8" fillId="0" borderId="15" xfId="0" quotePrefix="1" applyNumberFormat="1" applyFont="1" applyFill="1" applyBorder="1" applyAlignment="1">
      <alignment horizontal="right"/>
    </xf>
    <xf numFmtId="49" fontId="3" fillId="0" borderId="0" xfId="2" applyFont="1" applyFill="1">
      <alignment vertical="center" wrapText="1"/>
    </xf>
    <xf numFmtId="177" fontId="3" fillId="0" borderId="0" xfId="1" applyNumberFormat="1" applyFont="1" applyFill="1" applyAlignment="1">
      <alignment horizontal="right" vertical="center" wrapText="1"/>
    </xf>
    <xf numFmtId="0" fontId="21" fillId="0" borderId="0" xfId="0" applyFont="1"/>
    <xf numFmtId="0" fontId="0" fillId="0" borderId="0" xfId="0" applyFont="1"/>
    <xf numFmtId="0" fontId="25" fillId="0" borderId="0" xfId="0" applyFont="1" applyAlignment="1">
      <alignment vertical="top"/>
    </xf>
    <xf numFmtId="0" fontId="4" fillId="0" borderId="4" xfId="0" applyFont="1" applyBorder="1" applyAlignment="1"/>
    <xf numFmtId="0" fontId="4" fillId="0" borderId="0" xfId="0" applyFont="1" applyBorder="1" applyAlignment="1">
      <alignment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246" fillId="0" borderId="0" xfId="0" applyFont="1" applyBorder="1" applyAlignment="1">
      <alignment horizontal="left" vertical="center" wrapText="1"/>
    </xf>
    <xf numFmtId="0" fontId="3" fillId="2" borderId="0" xfId="0" applyFont="1" applyFill="1" applyAlignment="1">
      <alignment vertical="center" wrapText="1"/>
    </xf>
    <xf numFmtId="0" fontId="247" fillId="2" borderId="0" xfId="0" applyFont="1" applyFill="1" applyAlignment="1">
      <alignment vertical="center" wrapText="1"/>
    </xf>
    <xf numFmtId="49" fontId="247" fillId="0" borderId="0" xfId="2" applyFont="1" applyBorder="1">
      <alignment vertical="center" wrapText="1"/>
    </xf>
    <xf numFmtId="0" fontId="3" fillId="2" borderId="0" xfId="0" applyFont="1" applyFill="1" applyBorder="1" applyAlignment="1">
      <alignment vertical="center" wrapText="1"/>
    </xf>
    <xf numFmtId="1" fontId="3" fillId="0" borderId="0" xfId="0" applyNumberFormat="1" applyFont="1" applyFill="1" applyAlignment="1">
      <alignment horizontal="right" vertical="center" wrapText="1"/>
    </xf>
    <xf numFmtId="2" fontId="3" fillId="0" borderId="0" xfId="0" applyNumberFormat="1" applyFont="1" applyFill="1" applyAlignment="1">
      <alignment horizontal="right" vertical="center" wrapText="1"/>
    </xf>
    <xf numFmtId="3" fontId="26" fillId="0" borderId="0" xfId="0" applyNumberFormat="1" applyFont="1" applyFill="1" applyAlignment="1">
      <alignment horizontal="right" vertical="center" wrapText="1"/>
    </xf>
    <xf numFmtId="0" fontId="3" fillId="0" borderId="0" xfId="0" applyFont="1" applyBorder="1" applyAlignment="1">
      <alignment vertical="center" wrapText="1"/>
    </xf>
    <xf numFmtId="3" fontId="3" fillId="0" borderId="0" xfId="0" applyNumberFormat="1" applyFont="1" applyFill="1" applyBorder="1" applyAlignment="1">
      <alignment horizontal="right" vertical="center" wrapText="1"/>
    </xf>
    <xf numFmtId="0" fontId="246" fillId="2" borderId="0" xfId="0" applyFont="1" applyFill="1" applyAlignment="1">
      <alignment vertical="center" wrapText="1"/>
    </xf>
    <xf numFmtId="3" fontId="3" fillId="0" borderId="0" xfId="0" quotePrefix="1" applyNumberFormat="1" applyFont="1" applyFill="1" applyAlignment="1">
      <alignment horizontal="right" vertical="center" wrapText="1"/>
    </xf>
    <xf numFmtId="0" fontId="3" fillId="0" borderId="2" xfId="0" applyFont="1" applyBorder="1" applyAlignment="1">
      <alignment vertical="center" wrapText="1"/>
    </xf>
    <xf numFmtId="3" fontId="3" fillId="0" borderId="3" xfId="0" applyNumberFormat="1" applyFont="1" applyFill="1" applyBorder="1" applyAlignment="1">
      <alignment horizontal="right" vertical="center" wrapText="1"/>
    </xf>
    <xf numFmtId="0" fontId="250" fillId="2" borderId="0" xfId="0" applyFont="1" applyFill="1" applyAlignment="1">
      <alignment vertical="center" wrapText="1"/>
    </xf>
    <xf numFmtId="177" fontId="250" fillId="0" borderId="0" xfId="1" applyNumberFormat="1" applyFont="1" applyFill="1" applyAlignment="1">
      <alignment horizontal="right" vertical="center" wrapText="1"/>
    </xf>
    <xf numFmtId="3" fontId="0" fillId="0" borderId="0" xfId="0" applyNumberFormat="1" applyFont="1"/>
    <xf numFmtId="0" fontId="4" fillId="0" borderId="0" xfId="0" applyFont="1" applyFill="1" applyAlignment="1">
      <alignment vertical="top"/>
    </xf>
    <xf numFmtId="285" fontId="8" fillId="0" borderId="15" xfId="0" applyNumberFormat="1" applyFont="1" applyFill="1" applyBorder="1" applyAlignment="1">
      <alignment horizontal="right"/>
    </xf>
    <xf numFmtId="0" fontId="4" fillId="0" borderId="0" xfId="0" applyNumberFormat="1" applyFont="1" applyFill="1" applyBorder="1" applyAlignment="1">
      <alignment horizontal="right"/>
    </xf>
    <xf numFmtId="1" fontId="26" fillId="0" borderId="0" xfId="0" applyNumberFormat="1" applyFont="1" applyFill="1" applyAlignment="1">
      <alignment horizontal="right" vertical="center" wrapText="1"/>
    </xf>
    <xf numFmtId="4" fontId="26" fillId="0" borderId="0" xfId="0" applyNumberFormat="1" applyFont="1" applyFill="1" applyAlignment="1">
      <alignment horizontal="right" vertical="center" wrapText="1"/>
    </xf>
    <xf numFmtId="3" fontId="26" fillId="0" borderId="0" xfId="0" applyNumberFormat="1" applyFont="1" applyFill="1" applyBorder="1" applyAlignment="1">
      <alignment horizontal="right" vertical="center" wrapText="1"/>
    </xf>
    <xf numFmtId="2" fontId="26" fillId="0" borderId="0" xfId="0" applyNumberFormat="1" applyFont="1" applyFill="1" applyAlignment="1">
      <alignment horizontal="right" vertical="center" wrapText="1"/>
    </xf>
    <xf numFmtId="3" fontId="26" fillId="0" borderId="0" xfId="0" applyNumberFormat="1" applyFont="1" applyFill="1"/>
    <xf numFmtId="3" fontId="251" fillId="0" borderId="5" xfId="0" applyNumberFormat="1" applyFont="1" applyFill="1" applyBorder="1"/>
    <xf numFmtId="4" fontId="26" fillId="0" borderId="0" xfId="0" applyNumberFormat="1" applyFont="1" applyFill="1"/>
    <xf numFmtId="3" fontId="251" fillId="0" borderId="0" xfId="0" applyNumberFormat="1" applyFont="1" applyFill="1" applyBorder="1"/>
    <xf numFmtId="0" fontId="26" fillId="0" borderId="0" xfId="0" applyFont="1" applyFill="1"/>
    <xf numFmtId="282" fontId="247" fillId="0" borderId="0" xfId="1" applyNumberFormat="1" applyFont="1" applyFill="1" applyAlignment="1">
      <alignment horizontal="right" vertical="center" wrapText="1"/>
    </xf>
    <xf numFmtId="2" fontId="0" fillId="0" borderId="0" xfId="0" applyNumberFormat="1" applyFont="1" applyFill="1"/>
    <xf numFmtId="274" fontId="4" fillId="0" borderId="0" xfId="5538" applyNumberFormat="1" applyFont="1" applyFill="1"/>
    <xf numFmtId="167" fontId="0" fillId="0" borderId="0" xfId="0" applyNumberFormat="1" applyFont="1" applyFill="1"/>
    <xf numFmtId="0" fontId="24" fillId="0" borderId="0" xfId="0" applyFont="1"/>
    <xf numFmtId="177" fontId="7" fillId="0" borderId="0" xfId="1" applyNumberFormat="1" applyFont="1" applyFill="1" applyAlignment="1">
      <alignment horizontal="right" vertical="center" wrapText="1"/>
    </xf>
    <xf numFmtId="177" fontId="247" fillId="0" borderId="0" xfId="1" applyNumberFormat="1" applyFont="1" applyFill="1" applyBorder="1" applyAlignment="1">
      <alignment horizontal="right" vertical="center" wrapText="1"/>
    </xf>
    <xf numFmtId="177" fontId="247" fillId="0" borderId="3" xfId="1" applyNumberFormat="1" applyFont="1" applyFill="1" applyBorder="1" applyAlignment="1">
      <alignment vertical="center" wrapText="1"/>
    </xf>
    <xf numFmtId="177" fontId="247" fillId="0" borderId="0" xfId="1" applyNumberFormat="1" applyFont="1" applyFill="1" applyBorder="1" applyAlignment="1">
      <alignment vertical="center" wrapText="1"/>
    </xf>
    <xf numFmtId="0" fontId="0" fillId="0" borderId="0" xfId="0" applyAlignment="1">
      <alignment wrapText="1"/>
    </xf>
    <xf numFmtId="0" fontId="0" fillId="0" borderId="0" xfId="0"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8" fillId="0" borderId="0" xfId="0" applyFont="1"/>
    <xf numFmtId="0" fontId="8" fillId="0" borderId="5" xfId="0" applyFont="1" applyBorder="1"/>
    <xf numFmtId="3" fontId="8" fillId="0" borderId="0" xfId="0" applyNumberFormat="1" applyFont="1" applyAlignment="1">
      <alignment horizontal="right"/>
    </xf>
    <xf numFmtId="3" fontId="7" fillId="0" borderId="0" xfId="0" applyNumberFormat="1" applyFont="1" applyAlignment="1">
      <alignment horizontal="right"/>
    </xf>
    <xf numFmtId="3" fontId="4" fillId="0" borderId="0" xfId="0" applyNumberFormat="1" applyFont="1" applyAlignment="1">
      <alignment horizontal="right"/>
    </xf>
    <xf numFmtId="3" fontId="8" fillId="0" borderId="5" xfId="0" applyNumberFormat="1" applyFont="1" applyBorder="1" applyAlignment="1">
      <alignment horizontal="right"/>
    </xf>
    <xf numFmtId="0" fontId="246" fillId="93" borderId="5" xfId="0" applyFont="1" applyFill="1" applyBorder="1"/>
    <xf numFmtId="3" fontId="246" fillId="93" borderId="5" xfId="0" applyNumberFormat="1" applyFont="1" applyFill="1" applyBorder="1" applyAlignment="1">
      <alignment horizontal="right"/>
    </xf>
    <xf numFmtId="0" fontId="246" fillId="93" borderId="0" xfId="0" applyFont="1" applyFill="1" applyBorder="1"/>
    <xf numFmtId="3" fontId="246" fillId="93" borderId="0" xfId="0" applyNumberFormat="1" applyFont="1" applyFill="1" applyBorder="1" applyAlignment="1">
      <alignment horizontal="right"/>
    </xf>
    <xf numFmtId="0" fontId="3" fillId="93" borderId="5" xfId="0" applyFont="1" applyFill="1" applyBorder="1"/>
    <xf numFmtId="3" fontId="3" fillId="93" borderId="5" xfId="0" applyNumberFormat="1" applyFont="1" applyFill="1" applyBorder="1" applyAlignment="1">
      <alignment horizontal="right"/>
    </xf>
    <xf numFmtId="0" fontId="246" fillId="93" borderId="63" xfId="0" applyFont="1" applyFill="1" applyBorder="1"/>
    <xf numFmtId="3" fontId="246" fillId="93" borderId="63" xfId="0" applyNumberFormat="1" applyFont="1" applyFill="1" applyBorder="1" applyAlignment="1">
      <alignment horizontal="right"/>
    </xf>
    <xf numFmtId="0" fontId="4" fillId="0" borderId="64" xfId="0" applyFont="1" applyBorder="1" applyAlignment="1">
      <alignment wrapText="1"/>
    </xf>
    <xf numFmtId="0" fontId="0" fillId="0" borderId="0" xfId="0" applyAlignment="1">
      <alignment horizontal="left"/>
    </xf>
    <xf numFmtId="3" fontId="0" fillId="0" borderId="0" xfId="0" applyNumberFormat="1"/>
    <xf numFmtId="3" fontId="2" fillId="0" borderId="0" xfId="0" applyNumberFormat="1" applyFont="1" applyFill="1"/>
    <xf numFmtId="3" fontId="2" fillId="0" borderId="0" xfId="0" applyNumberFormat="1" applyFont="1"/>
    <xf numFmtId="3" fontId="0" fillId="0" borderId="0" xfId="0" quotePrefix="1" applyNumberFormat="1" applyAlignment="1">
      <alignment horizontal="right"/>
    </xf>
    <xf numFmtId="3" fontId="0" fillId="0" borderId="0" xfId="0" applyNumberFormat="1" applyFont="1" applyFill="1" applyAlignment="1">
      <alignment horizontal="right"/>
    </xf>
    <xf numFmtId="0" fontId="2" fillId="0" borderId="0" xfId="0" applyFont="1" applyAlignment="1">
      <alignment horizontal="left"/>
    </xf>
    <xf numFmtId="0" fontId="0" fillId="0" borderId="0" xfId="0" applyAlignment="1">
      <alignment horizontal="center" vertical="top" wrapText="1"/>
    </xf>
    <xf numFmtId="49" fontId="247" fillId="0" borderId="0" xfId="2" applyFont="1" applyFill="1" applyBorder="1">
      <alignment vertical="center" wrapText="1"/>
    </xf>
    <xf numFmtId="0" fontId="3" fillId="0" borderId="0" xfId="0" applyFont="1" applyFill="1" applyBorder="1" applyAlignment="1">
      <alignment horizontal="left" wrapText="1"/>
    </xf>
    <xf numFmtId="3" fontId="7" fillId="0" borderId="0" xfId="0" applyNumberFormat="1" applyFont="1" applyFill="1" applyAlignment="1">
      <alignment horizontal="right"/>
    </xf>
    <xf numFmtId="3" fontId="246" fillId="0" borderId="5" xfId="0" applyNumberFormat="1" applyFont="1" applyFill="1" applyBorder="1" applyAlignment="1">
      <alignment horizontal="right"/>
    </xf>
    <xf numFmtId="3" fontId="246" fillId="0" borderId="0" xfId="0" applyNumberFormat="1" applyFont="1" applyFill="1" applyBorder="1" applyAlignment="1">
      <alignment horizontal="right"/>
    </xf>
    <xf numFmtId="3" fontId="3" fillId="0" borderId="5" xfId="0" applyNumberFormat="1" applyFont="1" applyFill="1" applyBorder="1" applyAlignment="1">
      <alignment horizontal="right"/>
    </xf>
    <xf numFmtId="3" fontId="246" fillId="0" borderId="63" xfId="0" applyNumberFormat="1" applyFont="1" applyFill="1" applyBorder="1" applyAlignment="1">
      <alignment horizontal="right"/>
    </xf>
    <xf numFmtId="177" fontId="253" fillId="0" borderId="0" xfId="1" applyNumberFormat="1" applyFont="1" applyFill="1" applyAlignment="1">
      <alignment horizontal="right" vertical="center" wrapText="1"/>
    </xf>
    <xf numFmtId="177" fontId="253" fillId="0" borderId="3" xfId="1" applyNumberFormat="1" applyFont="1" applyFill="1" applyBorder="1" applyAlignment="1">
      <alignment horizontal="right" vertical="center" wrapText="1"/>
    </xf>
    <xf numFmtId="285" fontId="4" fillId="0" borderId="0" xfId="0" applyNumberFormat="1" applyFont="1" applyFill="1" applyBorder="1"/>
    <xf numFmtId="3" fontId="4" fillId="0" borderId="64" xfId="0" applyNumberFormat="1" applyFont="1" applyFill="1" applyBorder="1"/>
    <xf numFmtId="0" fontId="7" fillId="0" borderId="0" xfId="0" applyFont="1" applyFill="1" applyAlignment="1">
      <alignment horizontal="center"/>
    </xf>
    <xf numFmtId="0" fontId="3" fillId="0" borderId="0" xfId="0" applyFont="1" applyFill="1" applyBorder="1"/>
    <xf numFmtId="3" fontId="3" fillId="0" borderId="0" xfId="1" applyNumberFormat="1" applyFont="1" applyFill="1" applyAlignment="1">
      <alignment horizontal="right" vertical="center" wrapText="1"/>
    </xf>
    <xf numFmtId="0" fontId="3" fillId="0" borderId="0" xfId="0" applyFont="1" applyFill="1" applyAlignment="1">
      <alignment vertical="center" wrapText="1"/>
    </xf>
    <xf numFmtId="285" fontId="4" fillId="0" borderId="64" xfId="0" applyNumberFormat="1" applyFont="1" applyFill="1" applyBorder="1"/>
    <xf numFmtId="0" fontId="8" fillId="0" borderId="0" xfId="0" applyFont="1" applyBorder="1" applyAlignment="1"/>
    <xf numFmtId="282" fontId="4" fillId="0" borderId="0" xfId="0" applyNumberFormat="1" applyFont="1" applyFill="1" applyBorder="1" applyAlignment="1">
      <alignment horizontal="right" vertical="center" wrapText="1"/>
    </xf>
    <xf numFmtId="282" fontId="3" fillId="0" borderId="0" xfId="1" applyNumberFormat="1" applyFont="1" applyFill="1" applyAlignment="1">
      <alignment horizontal="right" vertical="center" wrapText="1"/>
    </xf>
    <xf numFmtId="0" fontId="4" fillId="0" borderId="0" xfId="0" applyFont="1" applyBorder="1" applyAlignment="1">
      <alignment horizontal="left" wrapText="1"/>
    </xf>
    <xf numFmtId="0" fontId="8" fillId="0" borderId="0" xfId="0" applyFont="1" applyFill="1" applyBorder="1" applyAlignment="1">
      <alignment wrapText="1"/>
    </xf>
    <xf numFmtId="285" fontId="4" fillId="0" borderId="0" xfId="0" applyNumberFormat="1" applyFont="1" applyFill="1" applyBorder="1" applyAlignment="1">
      <alignment horizontal="right"/>
    </xf>
    <xf numFmtId="177" fontId="247" fillId="0" borderId="0" xfId="1" applyNumberFormat="1" applyFont="1" applyFill="1" applyAlignment="1">
      <alignment vertical="center" wrapText="1"/>
    </xf>
    <xf numFmtId="0" fontId="3" fillId="0" borderId="1" xfId="0" applyFont="1" applyFill="1" applyBorder="1" applyAlignment="1">
      <alignment horizontal="right" vertical="center"/>
    </xf>
    <xf numFmtId="3" fontId="4" fillId="0" borderId="5" xfId="0" applyNumberFormat="1" applyFont="1" applyFill="1" applyBorder="1" applyAlignment="1">
      <alignment horizontal="right"/>
    </xf>
    <xf numFmtId="0" fontId="255" fillId="0" borderId="0" xfId="0" applyFont="1" applyFill="1"/>
    <xf numFmtId="0" fontId="256" fillId="0" borderId="0" xfId="0" applyFont="1" applyFill="1"/>
    <xf numFmtId="0" fontId="255" fillId="0" borderId="0" xfId="0" applyFont="1" applyFill="1" applyAlignment="1">
      <alignment vertical="top"/>
    </xf>
    <xf numFmtId="0" fontId="257" fillId="0" borderId="0" xfId="0" applyFont="1" applyFill="1"/>
    <xf numFmtId="0" fontId="258" fillId="0" borderId="0" xfId="0" applyFont="1" applyFill="1" applyAlignment="1">
      <alignment horizontal="center"/>
    </xf>
    <xf numFmtId="0" fontId="257" fillId="0" borderId="4" xfId="0" applyFont="1" applyFill="1" applyBorder="1" applyAlignment="1"/>
    <xf numFmtId="0" fontId="259" fillId="0" borderId="1" xfId="0" applyFont="1" applyFill="1" applyBorder="1" applyAlignment="1">
      <alignment horizontal="right" vertical="center" wrapText="1"/>
    </xf>
    <xf numFmtId="3" fontId="257" fillId="0" borderId="0" xfId="0" applyNumberFormat="1" applyFont="1" applyFill="1"/>
    <xf numFmtId="0" fontId="258" fillId="0" borderId="0" xfId="0" applyFont="1" applyFill="1"/>
    <xf numFmtId="3" fontId="258" fillId="0" borderId="0" xfId="0" applyNumberFormat="1" applyFont="1" applyFill="1"/>
    <xf numFmtId="3" fontId="258" fillId="0" borderId="0" xfId="0" applyNumberFormat="1" applyFont="1" applyFill="1" applyAlignment="1">
      <alignment horizontal="right"/>
    </xf>
    <xf numFmtId="0" fontId="257" fillId="0" borderId="0" xfId="0" applyFont="1" applyFill="1" applyBorder="1"/>
    <xf numFmtId="3" fontId="257" fillId="0" borderId="0" xfId="0" applyNumberFormat="1" applyFont="1" applyFill="1" applyAlignment="1">
      <alignment horizontal="right"/>
    </xf>
    <xf numFmtId="0" fontId="261" fillId="0" borderId="15" xfId="0" applyFont="1" applyFill="1" applyBorder="1"/>
    <xf numFmtId="3" fontId="261" fillId="0" borderId="15" xfId="0" applyNumberFormat="1" applyFont="1" applyFill="1" applyBorder="1"/>
    <xf numFmtId="3" fontId="261" fillId="0" borderId="0" xfId="0" applyNumberFormat="1" applyFont="1" applyFill="1" applyBorder="1"/>
    <xf numFmtId="0" fontId="257" fillId="0" borderId="0" xfId="0" applyFont="1"/>
    <xf numFmtId="3" fontId="257" fillId="0" borderId="0" xfId="0" applyNumberFormat="1" applyFont="1" applyFill="1" applyBorder="1"/>
    <xf numFmtId="0" fontId="256" fillId="0" borderId="0" xfId="0" applyFont="1" applyFill="1" applyBorder="1"/>
    <xf numFmtId="0" fontId="261" fillId="0" borderId="0" xfId="0" applyFont="1"/>
    <xf numFmtId="0" fontId="262" fillId="0" borderId="0" xfId="0" applyFont="1" applyFill="1" applyAlignment="1">
      <alignment vertical="top"/>
    </xf>
    <xf numFmtId="0" fontId="255" fillId="0" borderId="0" xfId="0" applyFont="1"/>
    <xf numFmtId="0" fontId="261" fillId="0" borderId="0" xfId="0" applyFont="1" applyFill="1" applyBorder="1"/>
    <xf numFmtId="3" fontId="263" fillId="0" borderId="0" xfId="0" applyNumberFormat="1" applyFont="1" applyFill="1"/>
    <xf numFmtId="3" fontId="264" fillId="0" borderId="15" xfId="0" applyNumberFormat="1" applyFont="1" applyFill="1" applyBorder="1"/>
    <xf numFmtId="3" fontId="257" fillId="0" borderId="0" xfId="0" applyNumberFormat="1" applyFont="1" applyFill="1" applyBorder="1" applyAlignment="1">
      <alignment horizontal="right"/>
    </xf>
    <xf numFmtId="3" fontId="263" fillId="0" borderId="0" xfId="0" applyNumberFormat="1" applyFont="1" applyFill="1" applyBorder="1" applyAlignment="1">
      <alignment horizontal="right"/>
    </xf>
    <xf numFmtId="268" fontId="257" fillId="0" borderId="0" xfId="0" applyNumberFormat="1" applyFont="1" applyFill="1" applyBorder="1"/>
    <xf numFmtId="49" fontId="26" fillId="0" borderId="0" xfId="2" applyFont="1" applyFill="1">
      <alignment vertical="center" wrapText="1"/>
    </xf>
    <xf numFmtId="49" fontId="250" fillId="0" borderId="0" xfId="2" applyFont="1" applyFill="1">
      <alignment vertical="center" wrapText="1"/>
    </xf>
    <xf numFmtId="0" fontId="6" fillId="0" borderId="0" xfId="0" applyFont="1" applyFill="1"/>
    <xf numFmtId="0" fontId="7" fillId="0" borderId="0" xfId="0" applyFont="1" applyFill="1" applyBorder="1"/>
    <xf numFmtId="4" fontId="3" fillId="0" borderId="0" xfId="0" applyNumberFormat="1" applyFont="1" applyFill="1" applyAlignment="1">
      <alignment horizontal="right" vertical="center" wrapText="1"/>
    </xf>
    <xf numFmtId="1" fontId="4" fillId="0" borderId="0" xfId="0" applyNumberFormat="1" applyFont="1" applyFill="1" applyBorder="1" applyAlignment="1">
      <alignment horizontal="right" vertical="center" wrapText="1"/>
    </xf>
    <xf numFmtId="1" fontId="0" fillId="0" borderId="0" xfId="0" applyNumberFormat="1" applyFont="1" applyFill="1"/>
    <xf numFmtId="0" fontId="4" fillId="0" borderId="0" xfId="0" applyFont="1" applyAlignment="1">
      <alignment wrapText="1"/>
    </xf>
    <xf numFmtId="0" fontId="4" fillId="0" borderId="0" xfId="0" applyFont="1" applyFill="1" applyAlignment="1">
      <alignment wrapText="1"/>
    </xf>
    <xf numFmtId="0" fontId="4" fillId="0" borderId="0" xfId="0" applyFont="1" applyAlignment="1"/>
    <xf numFmtId="0" fontId="4" fillId="0" borderId="0" xfId="0" applyFont="1" applyFill="1" applyAlignment="1">
      <alignment wrapText="1"/>
    </xf>
    <xf numFmtId="0" fontId="4" fillId="0" borderId="0" xfId="0" applyFont="1" applyAlignment="1">
      <alignment wrapText="1"/>
    </xf>
    <xf numFmtId="0" fontId="4" fillId="0" borderId="0" xfId="0" applyFont="1" applyFill="1" applyAlignment="1">
      <alignment wrapText="1"/>
    </xf>
    <xf numFmtId="0" fontId="4" fillId="0" borderId="65" xfId="0" applyFont="1" applyFill="1" applyBorder="1" applyAlignment="1">
      <alignment wrapText="1"/>
    </xf>
    <xf numFmtId="0" fontId="0" fillId="0" borderId="65" xfId="0" applyBorder="1" applyAlignment="1">
      <alignment wrapText="1"/>
    </xf>
    <xf numFmtId="0" fontId="4" fillId="0" borderId="24" xfId="0" applyFont="1" applyBorder="1" applyAlignment="1">
      <alignment wrapText="1"/>
    </xf>
    <xf numFmtId="0" fontId="0" fillId="0" borderId="24" xfId="0" applyBorder="1" applyAlignment="1">
      <alignment wrapText="1"/>
    </xf>
  </cellXfs>
  <cellStyles count="5539">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egning" xfId="2834" xr:uid="{00000000-0005-0000-0000-00000B0B0000}"/>
    <cellStyle name="Beräkning" xfId="2833" xr:uid="{00000000-0005-0000-0000-00000C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xfId="5538" builtinId="3"/>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arkBlue" xfId="3761" xr:uid="{00000000-0005-0000-0000-0000AB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Dålig" xfId="3760" xr:uid="{00000000-0005-0000-0000-0000D00E0000}"/>
    <cellStyle name="Dårlig" xfId="3762" xr:uid="{00000000-0005-0000-0000-0000D1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Hyperlänk" xfId="4097" xr:uid="{00000000-0005-0000-0000-000002100000}"/>
    <cellStyle name="Hyperlänk 2" xfId="4098" xr:uid="{00000000-0005-0000-0000-000003100000}"/>
    <cellStyle name="Hyperlänk 2 2" xfId="4099" xr:uid="{00000000-0005-0000-0000-000004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Länkad cell" xfId="4150" xr:uid="{00000000-0005-0000-0000-000044100000}"/>
    <cellStyle name="Länkinm" xfId="4151" xr:uid="{00000000-0005-0000-0000-000045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Nøytral" xfId="5404" xr:uid="{00000000-0005-0000-0000-000020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Währung [0]_Ergebnis" xfId="5522" xr:uid="{00000000-0005-0000-0000-00009B150000}"/>
    <cellStyle name="Währung_ACEA" xfId="5523" xr:uid="{00000000-0005-0000-0000-00009C150000}"/>
    <cellStyle name="Year" xfId="5535" xr:uid="{00000000-0005-0000-0000-00009D150000}"/>
    <cellStyle name="ynergos" xfId="5536" xr:uid="{00000000-0005-0000-0000-00009E150000}"/>
    <cellStyle name="Årstal" xfId="2819" xr:uid="{00000000-0005-0000-0000-00009F150000}"/>
    <cellStyle name="Årtal" xfId="2820" xr:uid="{00000000-0005-0000-0000-0000A0150000}"/>
    <cellStyle name="Årtal 2" xfId="2821" xr:uid="{00000000-0005-0000-0000-0000A1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H%20&amp;%20M\Spreadsheets\H&amp;M%20model_Deutsche%20Bank_publi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Communications\4%20Investor%20Relations\Model_story\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wettja\Johan%20WE\Companies\Sandvik\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DOCUME~1\lyckst\LOCALS~1\Temp\notesF7BDF2\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workbookViewId="0">
      <pane xSplit="1" ySplit="1" topLeftCell="B2" activePane="bottomRight" state="frozen"/>
      <selection pane="topRight" activeCell="B1" sqref="B1"/>
      <selection pane="bottomLeft" activeCell="A2" sqref="A2"/>
      <selection pane="bottomRight"/>
    </sheetView>
  </sheetViews>
  <sheetFormatPr defaultColWidth="8.7109375" defaultRowHeight="15"/>
  <cols>
    <col min="1" max="1" width="56" style="65" customWidth="1"/>
    <col min="2" max="16384" width="8.7109375" style="65"/>
  </cols>
  <sheetData>
    <row r="1" spans="1:2">
      <c r="A1" s="1" t="s">
        <v>19</v>
      </c>
      <c r="B1" s="1" t="s">
        <v>9</v>
      </c>
    </row>
    <row r="2" spans="1:2">
      <c r="A2" s="65" t="s">
        <v>203</v>
      </c>
      <c r="B2" s="65" t="s">
        <v>204</v>
      </c>
    </row>
    <row r="3" spans="1:2">
      <c r="A3" s="1" t="s">
        <v>2</v>
      </c>
    </row>
    <row r="4" spans="1:2">
      <c r="A4" s="65" t="s">
        <v>0</v>
      </c>
      <c r="B4" s="65" t="s">
        <v>10</v>
      </c>
    </row>
    <row r="5" spans="1:2">
      <c r="A5" s="65" t="s">
        <v>282</v>
      </c>
      <c r="B5" s="65" t="s">
        <v>11</v>
      </c>
    </row>
    <row r="6" spans="1:2">
      <c r="A6" s="65" t="s">
        <v>1</v>
      </c>
      <c r="B6" s="65" t="s">
        <v>283</v>
      </c>
    </row>
    <row r="7" spans="1:2">
      <c r="A7" s="65" t="s">
        <v>3</v>
      </c>
      <c r="B7" s="65" t="s">
        <v>13</v>
      </c>
    </row>
    <row r="8" spans="1:2">
      <c r="A8" s="65" t="s">
        <v>4</v>
      </c>
      <c r="B8" s="65" t="s">
        <v>120</v>
      </c>
    </row>
    <row r="9" spans="1:2">
      <c r="A9" s="65" t="s">
        <v>143</v>
      </c>
      <c r="B9" s="65" t="s">
        <v>144</v>
      </c>
    </row>
    <row r="10" spans="1:2">
      <c r="A10" s="65" t="s">
        <v>142</v>
      </c>
      <c r="B10" s="65" t="s">
        <v>12</v>
      </c>
    </row>
    <row r="11" spans="1:2">
      <c r="A11" s="65" t="s">
        <v>5</v>
      </c>
      <c r="B11" s="65" t="s">
        <v>162</v>
      </c>
    </row>
    <row r="12" spans="1:2">
      <c r="A12" s="65" t="s">
        <v>6</v>
      </c>
      <c r="B12" s="65" t="s">
        <v>14</v>
      </c>
    </row>
    <row r="13" spans="1:2">
      <c r="A13" s="65" t="s">
        <v>7</v>
      </c>
      <c r="B13" s="65" t="s">
        <v>15</v>
      </c>
    </row>
    <row r="14" spans="1:2">
      <c r="A14" s="1" t="s">
        <v>8</v>
      </c>
    </row>
    <row r="15" spans="1:2">
      <c r="A15" s="65" t="s">
        <v>0</v>
      </c>
      <c r="B15" s="65" t="s">
        <v>17</v>
      </c>
    </row>
    <row r="16" spans="1:2">
      <c r="A16" s="65" t="s">
        <v>282</v>
      </c>
      <c r="B16" s="65" t="s">
        <v>16</v>
      </c>
    </row>
    <row r="17" spans="1:2">
      <c r="A17" s="65" t="s">
        <v>1</v>
      </c>
      <c r="B17" s="65" t="s">
        <v>284</v>
      </c>
    </row>
    <row r="18" spans="1:2">
      <c r="A18" s="65" t="s">
        <v>3</v>
      </c>
      <c r="B18" s="65" t="s">
        <v>18</v>
      </c>
    </row>
    <row r="19" spans="1:2">
      <c r="A19" s="65" t="s">
        <v>4</v>
      </c>
      <c r="B19" s="65" t="s">
        <v>121</v>
      </c>
    </row>
    <row r="20" spans="1:2">
      <c r="A20" s="65" t="s">
        <v>143</v>
      </c>
      <c r="B20" s="65" t="s">
        <v>196</v>
      </c>
    </row>
    <row r="21" spans="1:2">
      <c r="A21" s="65" t="s">
        <v>142</v>
      </c>
      <c r="B21" s="65" t="s">
        <v>350</v>
      </c>
    </row>
  </sheetData>
  <pageMargins left="0.7" right="0.7" top="0.75" bottom="0.75" header="0.3" footer="0.3"/>
  <pageSetup paperSize="9" orientation="portrait" verticalDpi="0" r:id="rId1"/>
  <headerFooter>
    <oddHeader>&amp;L&amp;"Calibri"&amp;11 [Restricted]&amp;1#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workbookViewId="0"/>
  </sheetViews>
  <sheetFormatPr defaultRowHeight="15"/>
  <cols>
    <col min="1" max="1" width="91.7109375" customWidth="1"/>
  </cols>
  <sheetData>
    <row r="1" spans="1:1">
      <c r="A1" s="1" t="s">
        <v>203</v>
      </c>
    </row>
    <row r="3" spans="1:1" ht="45">
      <c r="A3" s="110" t="s">
        <v>263</v>
      </c>
    </row>
    <row r="4" spans="1:1">
      <c r="A4" s="110"/>
    </row>
    <row r="5" spans="1:1">
      <c r="A5" s="109" t="s">
        <v>209</v>
      </c>
    </row>
    <row r="6" spans="1:1">
      <c r="A6" s="109"/>
    </row>
    <row r="7" spans="1:1">
      <c r="A7" s="111" t="s">
        <v>285</v>
      </c>
    </row>
    <row r="8" spans="1:1">
      <c r="A8" s="111" t="s">
        <v>208</v>
      </c>
    </row>
    <row r="9" spans="1:1">
      <c r="A9" s="112" t="s">
        <v>205</v>
      </c>
    </row>
    <row r="10" spans="1:1">
      <c r="A10" s="111" t="s">
        <v>6</v>
      </c>
    </row>
    <row r="11" spans="1:1">
      <c r="A11" s="111" t="s">
        <v>207</v>
      </c>
    </row>
    <row r="12" spans="1:1">
      <c r="A12" s="111" t="s">
        <v>7</v>
      </c>
    </row>
    <row r="13" spans="1:1">
      <c r="A13" s="111" t="s">
        <v>206</v>
      </c>
    </row>
    <row r="14" spans="1:1">
      <c r="A14" s="111"/>
    </row>
    <row r="16" spans="1:1">
      <c r="A16" s="111"/>
    </row>
    <row r="17" spans="1:1" ht="30">
      <c r="A17" s="109" t="s">
        <v>210</v>
      </c>
    </row>
  </sheetData>
  <pageMargins left="0.7" right="0.7" top="0.75" bottom="0.75" header="0.3" footer="0.3"/>
  <pageSetup paperSize="9" orientation="portrait" verticalDpi="0" r:id="rId1"/>
  <headerFooter>
    <oddHeader>&amp;L&amp;"Calibri"&amp;11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G58"/>
  <sheetViews>
    <sheetView view="pageBreakPreview" zoomScale="90" zoomScaleNormal="100" zoomScaleSheetLayoutView="90" workbookViewId="0">
      <pane xSplit="1" ySplit="3" topLeftCell="R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36.42578125" style="65" bestFit="1" customWidth="1"/>
    <col min="2" max="17" width="8.7109375" style="65" hidden="1" customWidth="1"/>
    <col min="18" max="21" width="8.7109375" style="65"/>
    <col min="22" max="22" width="8.7109375" style="39"/>
    <col min="23" max="16384" width="8.7109375" style="65"/>
  </cols>
  <sheetData>
    <row r="1" spans="1:33">
      <c r="A1" s="1" t="s">
        <v>46</v>
      </c>
      <c r="B1" s="4" t="s">
        <v>168</v>
      </c>
      <c r="C1" s="1"/>
      <c r="D1" s="1"/>
      <c r="E1" s="1"/>
    </row>
    <row r="2" spans="1:33" ht="15.75" thickBot="1">
      <c r="A2" s="1" t="s">
        <v>2</v>
      </c>
      <c r="B2" s="1"/>
      <c r="C2" s="1"/>
      <c r="D2" s="1"/>
      <c r="E2" s="1"/>
      <c r="J2" s="5"/>
      <c r="K2" s="5"/>
      <c r="L2" s="5"/>
      <c r="M2" s="5"/>
      <c r="V2" s="147"/>
      <c r="W2" s="147"/>
      <c r="X2" s="147"/>
      <c r="Y2" s="147"/>
      <c r="Z2" s="147"/>
      <c r="AA2" s="147"/>
      <c r="AB2" s="147"/>
    </row>
    <row r="3" spans="1:33" ht="15.75" thickBot="1">
      <c r="A3" s="70" t="s">
        <v>20</v>
      </c>
      <c r="B3" s="69" t="s">
        <v>163</v>
      </c>
      <c r="C3" s="69" t="s">
        <v>164</v>
      </c>
      <c r="D3" s="69" t="s">
        <v>165</v>
      </c>
      <c r="E3" s="69" t="s">
        <v>166</v>
      </c>
      <c r="F3" s="69" t="s">
        <v>32</v>
      </c>
      <c r="G3" s="69" t="s">
        <v>33</v>
      </c>
      <c r="H3" s="69" t="s">
        <v>34</v>
      </c>
      <c r="I3" s="69" t="s">
        <v>35</v>
      </c>
      <c r="J3" s="69" t="s">
        <v>150</v>
      </c>
      <c r="K3" s="69" t="s">
        <v>151</v>
      </c>
      <c r="L3" s="69" t="s">
        <v>152</v>
      </c>
      <c r="M3" s="69" t="s">
        <v>153</v>
      </c>
      <c r="N3" s="69" t="s">
        <v>36</v>
      </c>
      <c r="O3" s="69" t="s">
        <v>37</v>
      </c>
      <c r="P3" s="69" t="s">
        <v>38</v>
      </c>
      <c r="Q3" s="69" t="s">
        <v>39</v>
      </c>
      <c r="R3" s="69" t="s">
        <v>40</v>
      </c>
      <c r="S3" s="69" t="s">
        <v>41</v>
      </c>
      <c r="T3" s="69" t="s">
        <v>42</v>
      </c>
      <c r="U3" s="69" t="s">
        <v>43</v>
      </c>
      <c r="V3" s="42" t="s">
        <v>238</v>
      </c>
      <c r="W3" s="42" t="s">
        <v>239</v>
      </c>
      <c r="X3" s="42" t="s">
        <v>240</v>
      </c>
      <c r="Y3" s="42" t="s">
        <v>241</v>
      </c>
      <c r="Z3" s="42" t="s">
        <v>242</v>
      </c>
      <c r="AA3" s="42" t="s">
        <v>298</v>
      </c>
      <c r="AB3" s="42" t="s">
        <v>313</v>
      </c>
      <c r="AC3" s="42" t="s">
        <v>330</v>
      </c>
      <c r="AD3" s="42" t="s">
        <v>343</v>
      </c>
      <c r="AE3" s="42" t="s">
        <v>346</v>
      </c>
      <c r="AF3" s="42" t="s">
        <v>351</v>
      </c>
      <c r="AG3" s="42" t="s">
        <v>356</v>
      </c>
    </row>
    <row r="4" spans="1:33" ht="14.65" customHeight="1" thickTop="1">
      <c r="A4" s="71" t="s">
        <v>21</v>
      </c>
      <c r="W4" s="39"/>
      <c r="X4" s="39"/>
      <c r="Y4" s="39"/>
      <c r="Z4" s="39"/>
      <c r="AA4" s="39"/>
      <c r="AB4" s="39"/>
      <c r="AC4" s="39"/>
      <c r="AD4" s="39"/>
      <c r="AE4" s="39"/>
      <c r="AF4" s="39"/>
      <c r="AG4" s="39"/>
    </row>
    <row r="5" spans="1:33" ht="14.65" customHeight="1">
      <c r="A5" s="72" t="s">
        <v>22</v>
      </c>
      <c r="B5" s="51">
        <v>3124.817</v>
      </c>
      <c r="C5" s="51">
        <v>3531.3329999999996</v>
      </c>
      <c r="D5" s="51">
        <v>3105.6930000000011</v>
      </c>
      <c r="E5" s="51">
        <v>3711.2860000000001</v>
      </c>
      <c r="F5" s="51">
        <v>3259.444</v>
      </c>
      <c r="G5" s="51">
        <v>3516.8089999999997</v>
      </c>
      <c r="H5" s="51">
        <v>2940.0420000000004</v>
      </c>
      <c r="I5" s="51">
        <v>3619.7890000000007</v>
      </c>
      <c r="J5" s="51">
        <v>3208.5909999999999</v>
      </c>
      <c r="K5" s="51">
        <v>3605.3760000000002</v>
      </c>
      <c r="L5" s="51">
        <v>3191.0369999999998</v>
      </c>
      <c r="M5" s="51">
        <v>4067.8879999999999</v>
      </c>
      <c r="N5" s="51">
        <v>3597.376000000002</v>
      </c>
      <c r="O5" s="51">
        <v>4108.8159999999998</v>
      </c>
      <c r="P5" s="51">
        <v>3668.9409999999998</v>
      </c>
      <c r="Q5" s="51">
        <v>4371.1019999999999</v>
      </c>
      <c r="R5" s="51">
        <v>3700.569</v>
      </c>
      <c r="S5" s="51">
        <v>4154.5129999999999</v>
      </c>
      <c r="T5" s="51">
        <v>3818.598</v>
      </c>
      <c r="U5" s="51">
        <v>4544.6710000000003</v>
      </c>
      <c r="V5" s="51">
        <v>3326.5770000000002</v>
      </c>
      <c r="W5" s="51">
        <v>3718.0790000000002</v>
      </c>
      <c r="X5" s="51">
        <v>3657</v>
      </c>
      <c r="Y5" s="51">
        <v>4297.1289999999999</v>
      </c>
      <c r="Z5" s="51">
        <v>3704.4380000000001</v>
      </c>
      <c r="AA5" s="51">
        <v>4246.232</v>
      </c>
      <c r="AB5" s="51">
        <v>4279.7240000000002</v>
      </c>
      <c r="AC5" s="51">
        <v>5306.7189999999991</v>
      </c>
      <c r="AD5" s="51">
        <v>4674.1519999999991</v>
      </c>
      <c r="AE5" s="51">
        <v>5009.875</v>
      </c>
      <c r="AF5" s="51">
        <v>4682.8150000000005</v>
      </c>
      <c r="AG5" s="51">
        <v>5374.9049999999997</v>
      </c>
    </row>
    <row r="6" spans="1:33" s="3" customFormat="1" ht="14.65" customHeight="1">
      <c r="A6" s="85" t="s">
        <v>197</v>
      </c>
      <c r="B6" s="82" t="s">
        <v>67</v>
      </c>
      <c r="C6" s="82" t="s">
        <v>67</v>
      </c>
      <c r="D6" s="82" t="s">
        <v>67</v>
      </c>
      <c r="E6" s="82" t="s">
        <v>67</v>
      </c>
      <c r="F6" s="82" t="s">
        <v>67</v>
      </c>
      <c r="G6" s="82" t="s">
        <v>67</v>
      </c>
      <c r="H6" s="82" t="s">
        <v>67</v>
      </c>
      <c r="I6" s="82" t="s">
        <v>67</v>
      </c>
      <c r="J6" s="105">
        <v>2.2592572195966998E-2</v>
      </c>
      <c r="K6" s="105">
        <v>5.6348539206061865E-2</v>
      </c>
      <c r="L6" s="105">
        <v>4.8034163571587296E-2</v>
      </c>
      <c r="M6" s="105">
        <v>6.0257276663802095E-2</v>
      </c>
      <c r="N6" s="105">
        <v>5.3027502213207844E-2</v>
      </c>
      <c r="O6" s="105">
        <v>2.6792821368070818E-2</v>
      </c>
      <c r="P6" s="105">
        <v>5.4555012190306895E-2</v>
      </c>
      <c r="Q6" s="105">
        <v>2.3890187021316178E-2</v>
      </c>
      <c r="R6" s="105">
        <v>7.3212743099901889E-3</v>
      </c>
      <c r="S6" s="105">
        <v>-1.6945650919548694E-3</v>
      </c>
      <c r="T6" s="105">
        <v>2.6103526501610075E-2</v>
      </c>
      <c r="U6" s="105">
        <v>-1.9277466597258375E-3</v>
      </c>
      <c r="V6" s="105">
        <v>3.5458552840250235E-2</v>
      </c>
      <c r="W6" s="105">
        <v>2.4652506788501283E-2</v>
      </c>
      <c r="X6" s="105">
        <v>7.1741509830325123E-2</v>
      </c>
      <c r="Y6" s="105">
        <v>9.2754352575141308E-2</v>
      </c>
      <c r="Z6" s="105">
        <v>8.7113671400865789E-2</v>
      </c>
      <c r="AA6" s="105">
        <v>4.9974459450939923E-2</v>
      </c>
      <c r="AB6" s="105">
        <v>6.9965374455759344E-2</v>
      </c>
      <c r="AC6" s="105">
        <v>9.6929115265268262E-2</v>
      </c>
      <c r="AD6" s="105">
        <v>9.2040330387490599E-2</v>
      </c>
      <c r="AE6" s="105">
        <v>9.2683120398642016E-2</v>
      </c>
      <c r="AF6" s="105">
        <v>3.1942422690969696E-2</v>
      </c>
      <c r="AG6" s="105">
        <v>6.8354492997009242E-3</v>
      </c>
    </row>
    <row r="7" spans="1:33" ht="14.65" customHeight="1">
      <c r="A7" s="74" t="s">
        <v>198</v>
      </c>
      <c r="B7" s="82" t="s">
        <v>67</v>
      </c>
      <c r="C7" s="82" t="s">
        <v>67</v>
      </c>
      <c r="D7" s="82" t="s">
        <v>67</v>
      </c>
      <c r="E7" s="82" t="s">
        <v>67</v>
      </c>
      <c r="F7" s="82" t="s">
        <v>67</v>
      </c>
      <c r="G7" s="82" t="s">
        <v>67</v>
      </c>
      <c r="H7" s="82" t="s">
        <v>67</v>
      </c>
      <c r="I7" s="82" t="s">
        <v>67</v>
      </c>
      <c r="J7" s="105">
        <v>-7.8120757631864324E-3</v>
      </c>
      <c r="K7" s="105">
        <v>3.9121686892356067E-3</v>
      </c>
      <c r="L7" s="105">
        <v>4.429008456964989E-2</v>
      </c>
      <c r="M7" s="105">
        <v>7.76872863450222E-2</v>
      </c>
      <c r="N7" s="105">
        <v>7.2148372635746583E-2</v>
      </c>
      <c r="O7" s="105">
        <v>0.10693426611174095</v>
      </c>
      <c r="P7" s="105">
        <v>6.9948004227647687E-2</v>
      </c>
      <c r="Q7" s="105">
        <v>3.2399984966120066E-2</v>
      </c>
      <c r="R7" s="105">
        <v>2.6436520990376078E-3</v>
      </c>
      <c r="S7" s="105">
        <v>4.0736607628992783E-3</v>
      </c>
      <c r="T7" s="105">
        <v>2.3649603523196339E-2</v>
      </c>
      <c r="U7" s="105">
        <v>4.276123527810527E-2</v>
      </c>
      <c r="V7" s="105">
        <v>2.0737551048163771E-2</v>
      </c>
      <c r="W7" s="105">
        <v>4.4448957816076939E-2</v>
      </c>
      <c r="X7" s="105">
        <v>7.9107820274115781E-3</v>
      </c>
      <c r="Y7" s="105">
        <v>-1.4047354345450458E-2</v>
      </c>
      <c r="Z7" s="105">
        <v>4.0449324216058624E-3</v>
      </c>
      <c r="AA7" s="105">
        <v>6.4188720956923406E-2</v>
      </c>
      <c r="AB7" s="105">
        <v>9.9743516613407079E-2</v>
      </c>
      <c r="AC7" s="105">
        <v>0.14667539471451341</v>
      </c>
      <c r="AD7" s="105">
        <v>0.15316058791213982</v>
      </c>
      <c r="AE7" s="105">
        <v>5.0987788501463793E-2</v>
      </c>
      <c r="AF7" s="105">
        <v>9.824098728211883E-3</v>
      </c>
      <c r="AG7" s="105">
        <v>-2.7153184928528473E-2</v>
      </c>
    </row>
    <row r="8" spans="1:33" ht="14.65" customHeight="1">
      <c r="A8" s="73" t="s">
        <v>199</v>
      </c>
      <c r="B8" s="82" t="s">
        <v>67</v>
      </c>
      <c r="C8" s="82" t="s">
        <v>67</v>
      </c>
      <c r="D8" s="82" t="s">
        <v>67</v>
      </c>
      <c r="E8" s="82" t="s">
        <v>67</v>
      </c>
      <c r="F8" s="82" t="s">
        <v>67</v>
      </c>
      <c r="G8" s="82" t="s">
        <v>67</v>
      </c>
      <c r="H8" s="82" t="s">
        <v>67</v>
      </c>
      <c r="I8" s="82" t="s">
        <v>67</v>
      </c>
      <c r="J8" s="105">
        <v>-2.5617359895761416E-2</v>
      </c>
      <c r="K8" s="105">
        <v>-3.0773912791774105E-2</v>
      </c>
      <c r="L8" s="105">
        <v>-1.6853824745330925E-3</v>
      </c>
      <c r="M8" s="105">
        <v>-9.852380808601291E-3</v>
      </c>
      <c r="N8" s="105">
        <v>-4.0145920062157892E-3</v>
      </c>
      <c r="O8" s="105">
        <v>5.9234001664922875E-3</v>
      </c>
      <c r="P8" s="105">
        <v>2.5285564689853768E-2</v>
      </c>
      <c r="Q8" s="105">
        <v>1.8266587838526416E-2</v>
      </c>
      <c r="R8" s="105">
        <v>1.8730832032468947E-2</v>
      </c>
      <c r="S8" s="105">
        <v>8.7445781053276939E-3</v>
      </c>
      <c r="T8" s="105">
        <v>-8.9628856463879192E-3</v>
      </c>
      <c r="U8" s="105">
        <v>-1.1251953779105595E-3</v>
      </c>
      <c r="V8" s="105">
        <v>-2.0108340741011643E-2</v>
      </c>
      <c r="W8" s="105">
        <v>-2.0705200047016037E-2</v>
      </c>
      <c r="X8" s="105">
        <v>-7.7685811674665928E-6</v>
      </c>
      <c r="Y8" s="105">
        <v>3.0047825173441733E-2</v>
      </c>
      <c r="Z8" s="105">
        <v>2.2491022194785826E-2</v>
      </c>
      <c r="AA8" s="105">
        <v>2.8103832283423502E-2</v>
      </c>
      <c r="AB8" s="105">
        <v>5.7423552158741842E-4</v>
      </c>
      <c r="AC8" s="105">
        <v>-8.551322911589887E-3</v>
      </c>
      <c r="AD8" s="105">
        <v>1.6618672202745932E-2</v>
      </c>
      <c r="AE8" s="105">
        <v>3.6189130955191606E-2</v>
      </c>
      <c r="AF8" s="105">
        <v>5.2590179944153714E-2</v>
      </c>
      <c r="AG8" s="105">
        <v>3.3166729517518423E-2</v>
      </c>
    </row>
    <row r="9" spans="1:33" ht="14.65" customHeight="1">
      <c r="A9" s="73" t="s">
        <v>23</v>
      </c>
      <c r="B9" s="82" t="s">
        <v>67</v>
      </c>
      <c r="C9" s="82" t="s">
        <v>67</v>
      </c>
      <c r="D9" s="82" t="s">
        <v>67</v>
      </c>
      <c r="E9" s="82" t="s">
        <v>67</v>
      </c>
      <c r="F9" s="82" t="s">
        <v>67</v>
      </c>
      <c r="G9" s="82" t="s">
        <v>67</v>
      </c>
      <c r="H9" s="82" t="s">
        <v>67</v>
      </c>
      <c r="I9" s="82" t="s">
        <v>67</v>
      </c>
      <c r="J9" s="105">
        <v>-1.083686346298085E-2</v>
      </c>
      <c r="K9" s="105">
        <v>2.9486795103523367E-2</v>
      </c>
      <c r="L9" s="105">
        <v>9.0638865666704094E-2</v>
      </c>
      <c r="M9" s="105">
        <v>0.128092182200223</v>
      </c>
      <c r="N9" s="105">
        <f t="shared" ref="N9:U9" si="0">+(N5-J5)/J5</f>
        <v>0.12117000889175408</v>
      </c>
      <c r="O9" s="105">
        <f t="shared" si="0"/>
        <v>0.13963592146838488</v>
      </c>
      <c r="P9" s="105">
        <f t="shared" si="0"/>
        <v>0.14976448095086331</v>
      </c>
      <c r="Q9" s="105">
        <f t="shared" si="0"/>
        <v>7.4538433703189452E-2</v>
      </c>
      <c r="R9" s="105">
        <f t="shared" si="0"/>
        <v>2.8685630859826127E-2</v>
      </c>
      <c r="S9" s="105">
        <f t="shared" si="0"/>
        <v>1.1121695398382434E-2</v>
      </c>
      <c r="T9" s="105">
        <f t="shared" si="0"/>
        <v>4.0790244378418779E-2</v>
      </c>
      <c r="U9" s="105">
        <f t="shared" si="0"/>
        <v>3.9708293240468977E-2</v>
      </c>
      <c r="V9" s="105">
        <v>3.6270981159089111E-2</v>
      </c>
      <c r="W9" s="105">
        <v>4.8292909032777276E-2</v>
      </c>
      <c r="X9" s="105">
        <v>7.9669066816960177E-2</v>
      </c>
      <c r="Y9" s="105">
        <v>0.10870619135895643</v>
      </c>
      <c r="Z9" s="105">
        <v>0.1135885325967203</v>
      </c>
      <c r="AA9" s="105">
        <v>0.14204996720080443</v>
      </c>
      <c r="AB9" s="105">
        <v>0.17028274541974309</v>
      </c>
      <c r="AC9" s="105">
        <v>0.23494523901888864</v>
      </c>
      <c r="AD9" s="105">
        <v>0.26177088130507253</v>
      </c>
      <c r="AE9" s="105">
        <v>0.17984015004361509</v>
      </c>
      <c r="AF9" s="105">
        <v>9.4186213877343494E-2</v>
      </c>
      <c r="AG9" s="105">
        <v>1.2848993888691096E-2</v>
      </c>
    </row>
    <row r="10" spans="1:33" ht="14.65" customHeight="1">
      <c r="A10" s="73"/>
      <c r="B10" s="56"/>
      <c r="C10" s="56"/>
      <c r="D10" s="56"/>
      <c r="E10" s="56"/>
      <c r="F10" s="56"/>
      <c r="G10" s="56"/>
      <c r="H10" s="56"/>
      <c r="I10" s="56"/>
      <c r="J10" s="56"/>
      <c r="K10" s="56"/>
      <c r="L10" s="56"/>
      <c r="M10" s="56"/>
      <c r="N10" s="56"/>
      <c r="O10" s="56"/>
      <c r="P10" s="56"/>
      <c r="Q10" s="100"/>
      <c r="R10" s="56"/>
      <c r="S10" s="100"/>
      <c r="T10" s="100"/>
      <c r="U10" s="100"/>
      <c r="V10" s="100"/>
      <c r="W10" s="56"/>
      <c r="X10" s="56"/>
      <c r="Y10" s="56"/>
      <c r="Z10" s="56"/>
      <c r="AA10" s="56"/>
      <c r="AB10" s="56"/>
      <c r="AC10" s="56"/>
      <c r="AD10" s="56"/>
      <c r="AE10" s="56"/>
      <c r="AF10" s="56"/>
      <c r="AG10" s="56"/>
    </row>
    <row r="11" spans="1:33" ht="22.5">
      <c r="A11" s="72" t="s">
        <v>200</v>
      </c>
      <c r="B11" s="51">
        <v>685.91100000000029</v>
      </c>
      <c r="C11" s="51">
        <v>687.78099999999881</v>
      </c>
      <c r="D11" s="51">
        <v>526.15400000000204</v>
      </c>
      <c r="E11" s="51">
        <v>667.08299999999872</v>
      </c>
      <c r="F11" s="51">
        <v>541.53300000000013</v>
      </c>
      <c r="G11" s="51">
        <v>684.44999999999959</v>
      </c>
      <c r="H11" s="51">
        <v>422.10299999999984</v>
      </c>
      <c r="I11" s="51">
        <v>475.69100000000179</v>
      </c>
      <c r="J11" s="51">
        <v>453.89</v>
      </c>
      <c r="K11" s="51">
        <v>578.47300000000018</v>
      </c>
      <c r="L11" s="51">
        <v>288.53700000000003</v>
      </c>
      <c r="M11" s="51">
        <v>564.4839999999997</v>
      </c>
      <c r="N11" s="78">
        <v>118.53100000000128</v>
      </c>
      <c r="O11" s="51">
        <v>472.87699999999995</v>
      </c>
      <c r="P11" s="51">
        <v>220.81999999999994</v>
      </c>
      <c r="Q11" s="51">
        <v>477.79399999999993</v>
      </c>
      <c r="R11" s="51">
        <v>142.00699999999983</v>
      </c>
      <c r="S11" s="51">
        <v>452.39699999999971</v>
      </c>
      <c r="T11" s="51">
        <v>240.15799999999996</v>
      </c>
      <c r="U11" s="51">
        <v>433.56300000000056</v>
      </c>
      <c r="V11" s="51">
        <v>142.511</v>
      </c>
      <c r="W11" s="51">
        <v>359.55700000000002</v>
      </c>
      <c r="X11" s="51">
        <v>140.55799999999999</v>
      </c>
      <c r="Y11" s="51">
        <v>417.786</v>
      </c>
      <c r="Z11" s="51">
        <v>137.20599999999999</v>
      </c>
      <c r="AA11" s="51">
        <v>391.21999999999997</v>
      </c>
      <c r="AB11" s="51">
        <v>256.91799999999995</v>
      </c>
      <c r="AC11" s="51">
        <v>478.30500000000001</v>
      </c>
      <c r="AD11" s="51">
        <v>236.90299999999996</v>
      </c>
      <c r="AE11" s="51">
        <v>438.58100000000002</v>
      </c>
      <c r="AF11" s="51">
        <v>328.17600000000004</v>
      </c>
      <c r="AG11" s="51">
        <v>567.75299999999993</v>
      </c>
    </row>
    <row r="12" spans="1:33" ht="14.65" customHeight="1">
      <c r="A12" s="73" t="s">
        <v>24</v>
      </c>
      <c r="B12" s="56">
        <v>0.21950437417615185</v>
      </c>
      <c r="C12" s="56">
        <v>0.19476526286249382</v>
      </c>
      <c r="D12" s="56">
        <v>0.16941597253817484</v>
      </c>
      <c r="E12" s="56">
        <v>0.17974443360064374</v>
      </c>
      <c r="F12" s="56">
        <v>0.16614275318121746</v>
      </c>
      <c r="G12" s="56">
        <v>0.19462245461723957</v>
      </c>
      <c r="H12" s="56">
        <v>0.14357039797390642</v>
      </c>
      <c r="I12" s="56">
        <v>0.13141401335823766</v>
      </c>
      <c r="J12" s="56">
        <v>0.14146084683276866</v>
      </c>
      <c r="K12" s="56">
        <v>0.16044734307878017</v>
      </c>
      <c r="L12" s="56">
        <v>9.0421076283352414E-2</v>
      </c>
      <c r="M12" s="56">
        <v>0.13876586572688326</v>
      </c>
      <c r="N12" s="86">
        <v>3.2949294152182375E-2</v>
      </c>
      <c r="O12" s="56">
        <v>0.11508838555924626</v>
      </c>
      <c r="P12" s="56">
        <v>6.0186304440436614E-2</v>
      </c>
      <c r="Q12" s="56">
        <v>0.10930744695502415</v>
      </c>
      <c r="R12" s="56">
        <v>3.837436891461822E-2</v>
      </c>
      <c r="S12" s="56">
        <v>0.10889290754415733</v>
      </c>
      <c r="T12" s="56">
        <v>6.2891668617644475E-2</v>
      </c>
      <c r="U12" s="56">
        <v>9.5400305104594046E-2</v>
      </c>
      <c r="V12" s="56">
        <v>4.284013266489848E-2</v>
      </c>
      <c r="W12" s="56">
        <v>9.6705045804567361E-2</v>
      </c>
      <c r="X12" s="56">
        <v>3.8435329505058791E-2</v>
      </c>
      <c r="Y12" s="56">
        <v>9.7224449161288848E-2</v>
      </c>
      <c r="Z12" s="56">
        <v>3.7038276791243364E-2</v>
      </c>
      <c r="AA12" s="56">
        <v>9.2133449137965132E-2</v>
      </c>
      <c r="AB12" s="56">
        <v>6.0031441279858218E-2</v>
      </c>
      <c r="AC12" s="56">
        <v>9.0131962894587053E-2</v>
      </c>
      <c r="AD12" s="56">
        <v>5.0683632025659418E-2</v>
      </c>
      <c r="AE12" s="56">
        <v>8.7543301978592281E-2</v>
      </c>
      <c r="AF12" s="56">
        <v>7.0080923547054502E-2</v>
      </c>
      <c r="AG12" s="56">
        <v>0.10563033207098543</v>
      </c>
    </row>
    <row r="13" spans="1:33" ht="14.65" customHeight="1">
      <c r="A13" s="75" t="s">
        <v>201</v>
      </c>
      <c r="B13" s="51">
        <v>0</v>
      </c>
      <c r="C13" s="51">
        <v>0</v>
      </c>
      <c r="D13" s="51">
        <v>0</v>
      </c>
      <c r="E13" s="51">
        <v>-3181.6889999999999</v>
      </c>
      <c r="F13" s="51">
        <v>0</v>
      </c>
      <c r="G13" s="51">
        <v>0</v>
      </c>
      <c r="H13" s="51">
        <v>0</v>
      </c>
      <c r="I13" s="51">
        <v>0</v>
      </c>
      <c r="J13" s="51">
        <v>0</v>
      </c>
      <c r="K13" s="51">
        <v>0</v>
      </c>
      <c r="L13" s="51">
        <v>0</v>
      </c>
      <c r="M13" s="51">
        <v>-147.30799999999999</v>
      </c>
      <c r="N13" s="78">
        <v>-3.8857805861880479E-15</v>
      </c>
      <c r="O13" s="51">
        <v>-154.535</v>
      </c>
      <c r="P13" s="51">
        <v>-0.123</v>
      </c>
      <c r="Q13" s="51">
        <v>-0.35399999999999998</v>
      </c>
      <c r="R13" s="51">
        <v>77.242000000000004</v>
      </c>
      <c r="S13" s="51">
        <v>0</v>
      </c>
      <c r="T13" s="51">
        <v>-652.17899999999997</v>
      </c>
      <c r="U13" s="51">
        <v>63.13</v>
      </c>
      <c r="V13" s="51">
        <v>0</v>
      </c>
      <c r="W13" s="51">
        <v>0</v>
      </c>
      <c r="X13" s="51">
        <v>0</v>
      </c>
      <c r="Y13" s="51">
        <v>0</v>
      </c>
      <c r="Z13" s="51">
        <v>0</v>
      </c>
      <c r="AA13" s="51">
        <v>-22.646000000000001</v>
      </c>
      <c r="AB13" s="51" t="s">
        <v>67</v>
      </c>
      <c r="AC13" s="51">
        <v>-317.67700000000002</v>
      </c>
      <c r="AD13" s="51">
        <v>-17.030999999999999</v>
      </c>
      <c r="AE13" s="51">
        <v>-12.962999999999999</v>
      </c>
      <c r="AF13" s="51">
        <v>11.851000000000001</v>
      </c>
      <c r="AG13" s="51">
        <v>28.047000000000001</v>
      </c>
    </row>
    <row r="14" spans="1:33" ht="14.65" customHeight="1">
      <c r="A14" s="72" t="s">
        <v>25</v>
      </c>
      <c r="B14" s="51">
        <v>685.91100000000029</v>
      </c>
      <c r="C14" s="51">
        <v>687.78099999999881</v>
      </c>
      <c r="D14" s="51">
        <v>526.15400000000204</v>
      </c>
      <c r="E14" s="51">
        <v>-2514.6060000000011</v>
      </c>
      <c r="F14" s="51">
        <v>541.53300000000013</v>
      </c>
      <c r="G14" s="51">
        <v>684.44999999999959</v>
      </c>
      <c r="H14" s="51">
        <v>422.10299999999984</v>
      </c>
      <c r="I14" s="51">
        <v>475.69100000000179</v>
      </c>
      <c r="J14" s="51">
        <v>453.89</v>
      </c>
      <c r="K14" s="51">
        <v>578.47300000000018</v>
      </c>
      <c r="L14" s="51">
        <v>288.53700000000003</v>
      </c>
      <c r="M14" s="51">
        <v>417.1759999999997</v>
      </c>
      <c r="N14" s="78">
        <v>118.53100000000128</v>
      </c>
      <c r="O14" s="51">
        <v>318.34199999999998</v>
      </c>
      <c r="P14" s="51">
        <v>220.69699999999995</v>
      </c>
      <c r="Q14" s="51">
        <v>477.43999999999994</v>
      </c>
      <c r="R14" s="51">
        <v>219.24899999999985</v>
      </c>
      <c r="S14" s="51">
        <v>452.39699999999971</v>
      </c>
      <c r="T14" s="51">
        <v>-412.02100000000002</v>
      </c>
      <c r="U14" s="51">
        <v>496.69300000000055</v>
      </c>
      <c r="V14" s="51">
        <v>142.511</v>
      </c>
      <c r="W14" s="51">
        <v>359.55700000000002</v>
      </c>
      <c r="X14" s="51">
        <v>140.55799999999999</v>
      </c>
      <c r="Y14" s="51">
        <v>417.786</v>
      </c>
      <c r="Z14" s="51">
        <v>137.20599999999999</v>
      </c>
      <c r="AA14" s="51">
        <v>368.57399999999996</v>
      </c>
      <c r="AB14" s="51">
        <v>256.91799999999995</v>
      </c>
      <c r="AC14" s="51">
        <v>160.62799999999999</v>
      </c>
      <c r="AD14" s="51">
        <v>219.87199999999996</v>
      </c>
      <c r="AE14" s="51">
        <v>425.61799999999999</v>
      </c>
      <c r="AF14" s="51">
        <v>340.02700000000004</v>
      </c>
      <c r="AG14" s="51">
        <v>595.79999999999995</v>
      </c>
    </row>
    <row r="15" spans="1:33" ht="14.65" customHeight="1">
      <c r="A15" s="72"/>
      <c r="B15" s="76"/>
      <c r="C15" s="76"/>
      <c r="D15" s="76"/>
      <c r="E15" s="76"/>
      <c r="F15" s="76"/>
      <c r="G15" s="76"/>
      <c r="H15" s="76"/>
      <c r="I15" s="76"/>
      <c r="J15" s="76"/>
      <c r="K15" s="76"/>
      <c r="L15" s="76"/>
      <c r="M15" s="76"/>
      <c r="N15" s="91"/>
      <c r="O15" s="76"/>
      <c r="P15" s="76"/>
      <c r="Q15" s="76"/>
      <c r="R15" s="76"/>
      <c r="S15" s="76"/>
      <c r="T15" s="76"/>
      <c r="U15" s="76"/>
      <c r="V15" s="76"/>
      <c r="W15" s="76"/>
      <c r="X15" s="76"/>
      <c r="Y15" s="76"/>
      <c r="Z15" s="76"/>
      <c r="AA15" s="76"/>
      <c r="AB15" s="76"/>
      <c r="AC15" s="76"/>
      <c r="AD15" s="76"/>
      <c r="AE15" s="76"/>
      <c r="AF15" s="76"/>
      <c r="AG15" s="76"/>
    </row>
    <row r="16" spans="1:33" ht="14.65" customHeight="1">
      <c r="A16" s="72" t="s">
        <v>26</v>
      </c>
      <c r="B16" s="82" t="s">
        <v>67</v>
      </c>
      <c r="C16" s="82" t="s">
        <v>67</v>
      </c>
      <c r="D16" s="82" t="s">
        <v>67</v>
      </c>
      <c r="E16" s="82" t="s">
        <v>67</v>
      </c>
      <c r="F16" s="82" t="s">
        <v>67</v>
      </c>
      <c r="G16" s="82" t="s">
        <v>67</v>
      </c>
      <c r="H16" s="82" t="s">
        <v>67</v>
      </c>
      <c r="I16" s="82" t="s">
        <v>67</v>
      </c>
      <c r="J16" s="82" t="s">
        <v>67</v>
      </c>
      <c r="K16" s="82" t="s">
        <v>67</v>
      </c>
      <c r="L16" s="82" t="s">
        <v>67</v>
      </c>
      <c r="M16" s="82" t="s">
        <v>67</v>
      </c>
      <c r="N16" s="78">
        <v>45.692000000001315</v>
      </c>
      <c r="O16" s="51">
        <v>227.13299999999992</v>
      </c>
      <c r="P16" s="51">
        <v>162.97899999999993</v>
      </c>
      <c r="Q16" s="51">
        <v>379.94799999999998</v>
      </c>
      <c r="R16" s="51">
        <v>163.99899999999985</v>
      </c>
      <c r="S16" s="51">
        <v>359.91299999999967</v>
      </c>
      <c r="T16" s="51">
        <v>-365.42</v>
      </c>
      <c r="U16" s="51">
        <v>374.55300000000057</v>
      </c>
      <c r="V16" s="51">
        <v>111.00400000000047</v>
      </c>
      <c r="W16" s="51">
        <v>243.988</v>
      </c>
      <c r="X16" s="51">
        <v>82.715999999999781</v>
      </c>
      <c r="Y16" s="51">
        <v>306.47399999999971</v>
      </c>
      <c r="Z16" s="51">
        <v>83.518000000000086</v>
      </c>
      <c r="AA16" s="51">
        <v>275.12999999999965</v>
      </c>
      <c r="AB16" s="51">
        <v>188.55000000000027</v>
      </c>
      <c r="AC16" s="51">
        <v>64.606000000000193</v>
      </c>
      <c r="AD16" s="51">
        <v>145.68700000000018</v>
      </c>
      <c r="AE16" s="51">
        <v>352.80600000000015</v>
      </c>
      <c r="AF16" s="51">
        <v>194.06199999999993</v>
      </c>
      <c r="AG16" s="51">
        <v>472.34099999999961</v>
      </c>
    </row>
    <row r="17" spans="1:33" ht="14.65" customHeight="1">
      <c r="A17" s="72" t="s">
        <v>27</v>
      </c>
      <c r="B17" s="82" t="s">
        <v>67</v>
      </c>
      <c r="C17" s="82" t="s">
        <v>67</v>
      </c>
      <c r="D17" s="82" t="s">
        <v>67</v>
      </c>
      <c r="E17" s="82" t="s">
        <v>67</v>
      </c>
      <c r="F17" s="82" t="s">
        <v>67</v>
      </c>
      <c r="G17" s="82" t="s">
        <v>67</v>
      </c>
      <c r="H17" s="82" t="s">
        <v>67</v>
      </c>
      <c r="I17" s="82" t="s">
        <v>67</v>
      </c>
      <c r="J17" s="82" t="s">
        <v>67</v>
      </c>
      <c r="K17" s="82" t="s">
        <v>67</v>
      </c>
      <c r="L17" s="82" t="s">
        <v>67</v>
      </c>
      <c r="M17" s="82" t="s">
        <v>67</v>
      </c>
      <c r="N17" s="92">
        <v>0.7200000000000002</v>
      </c>
      <c r="O17" s="77">
        <v>3.02</v>
      </c>
      <c r="P17" s="77">
        <v>2.67</v>
      </c>
      <c r="Q17" s="77">
        <v>5.34</v>
      </c>
      <c r="R17" s="77">
        <v>2.61</v>
      </c>
      <c r="S17" s="77">
        <v>4.9800000000000004</v>
      </c>
      <c r="T17" s="77">
        <v>-5.44</v>
      </c>
      <c r="U17" s="77">
        <v>5.3</v>
      </c>
      <c r="V17" s="77">
        <v>1.6463480856712758</v>
      </c>
      <c r="W17" s="77">
        <v>3.6128813879889914</v>
      </c>
      <c r="X17" s="77">
        <v>1.1666115976751201</v>
      </c>
      <c r="Y17" s="77">
        <v>4.5632435954527786</v>
      </c>
      <c r="Z17" s="77">
        <v>1.2259874232222183</v>
      </c>
      <c r="AA17" s="77">
        <v>3.896811178483377</v>
      </c>
      <c r="AB17" s="77">
        <v>2.4895901116509509</v>
      </c>
      <c r="AC17" s="77">
        <v>0.57414547827315254</v>
      </c>
      <c r="AD17" s="77">
        <v>1.6837554251764604</v>
      </c>
      <c r="AE17" s="77">
        <v>4.9046650991141325</v>
      </c>
      <c r="AF17" s="77">
        <v>2.3511522993477167</v>
      </c>
      <c r="AG17" s="77">
        <v>6.6299644636018735</v>
      </c>
    </row>
    <row r="18" spans="1:33" ht="14.65" customHeight="1">
      <c r="A18" s="75" t="s">
        <v>28</v>
      </c>
      <c r="B18" s="82" t="s">
        <v>67</v>
      </c>
      <c r="C18" s="82" t="s">
        <v>67</v>
      </c>
      <c r="D18" s="82" t="s">
        <v>67</v>
      </c>
      <c r="E18" s="82" t="s">
        <v>67</v>
      </c>
      <c r="F18" s="82" t="s">
        <v>67</v>
      </c>
      <c r="G18" s="82" t="s">
        <v>67</v>
      </c>
      <c r="H18" s="82" t="s">
        <v>67</v>
      </c>
      <c r="I18" s="82" t="s">
        <v>67</v>
      </c>
      <c r="J18" s="82" t="s">
        <v>67</v>
      </c>
      <c r="K18" s="82" t="s">
        <v>67</v>
      </c>
      <c r="L18" s="82" t="s">
        <v>67</v>
      </c>
      <c r="M18" s="82" t="s">
        <v>67</v>
      </c>
      <c r="N18" s="78">
        <v>126.50300000000007</v>
      </c>
      <c r="O18" s="51">
        <v>420</v>
      </c>
      <c r="P18" s="51">
        <v>238</v>
      </c>
      <c r="Q18" s="51">
        <v>256</v>
      </c>
      <c r="R18" s="51">
        <v>111</v>
      </c>
      <c r="S18" s="51">
        <v>373</v>
      </c>
      <c r="T18" s="51">
        <v>278</v>
      </c>
      <c r="U18" s="51">
        <v>290</v>
      </c>
      <c r="V18" s="51">
        <v>65.932000000000002</v>
      </c>
      <c r="W18" s="51">
        <v>222.03500000000003</v>
      </c>
      <c r="X18" s="51">
        <v>161.47999999999996</v>
      </c>
      <c r="Y18" s="51">
        <v>224.74200000000002</v>
      </c>
      <c r="Z18" s="51">
        <v>143.52500000000003</v>
      </c>
      <c r="AA18" s="51">
        <v>355.05399999999963</v>
      </c>
      <c r="AB18" s="51">
        <v>273.39900000000023</v>
      </c>
      <c r="AC18" s="51">
        <v>539.15400000000022</v>
      </c>
      <c r="AD18" s="51">
        <v>319.75800000000015</v>
      </c>
      <c r="AE18" s="51">
        <v>457.92300000000012</v>
      </c>
      <c r="AF18" s="51">
        <v>250.52699999999996</v>
      </c>
      <c r="AG18" s="51">
        <v>594.02899999999954</v>
      </c>
    </row>
    <row r="19" spans="1:33" ht="14.65" customHeight="1">
      <c r="A19" s="79"/>
      <c r="B19" s="80"/>
      <c r="C19" s="80"/>
      <c r="D19" s="80"/>
      <c r="E19" s="80"/>
      <c r="F19" s="80"/>
      <c r="G19" s="80"/>
      <c r="H19" s="80"/>
      <c r="I19" s="80"/>
      <c r="J19" s="80"/>
      <c r="K19" s="80"/>
      <c r="L19" s="80"/>
      <c r="M19" s="80"/>
      <c r="N19" s="93"/>
      <c r="O19" s="80"/>
      <c r="P19" s="80"/>
      <c r="Q19" s="80"/>
      <c r="R19" s="80"/>
      <c r="S19" s="80"/>
      <c r="T19" s="80"/>
      <c r="U19" s="80"/>
      <c r="V19" s="80"/>
      <c r="W19" s="80"/>
      <c r="X19" s="80"/>
      <c r="Y19" s="80"/>
      <c r="Z19" s="80"/>
      <c r="AA19" s="80"/>
      <c r="AB19" s="80"/>
      <c r="AC19" s="80"/>
      <c r="AD19" s="80"/>
      <c r="AE19" s="80"/>
      <c r="AF19" s="80"/>
      <c r="AG19" s="80"/>
    </row>
    <row r="20" spans="1:33" ht="14.65" customHeight="1">
      <c r="A20" s="81" t="s">
        <v>167</v>
      </c>
      <c r="B20" s="77"/>
      <c r="C20" s="77"/>
      <c r="D20" s="77"/>
      <c r="E20" s="77"/>
      <c r="F20" s="77"/>
      <c r="G20" s="77"/>
      <c r="H20" s="77"/>
      <c r="I20" s="77"/>
      <c r="J20" s="77"/>
      <c r="K20" s="77"/>
      <c r="L20" s="77"/>
      <c r="M20" s="77"/>
      <c r="N20" s="94"/>
      <c r="O20" s="77"/>
      <c r="P20" s="77"/>
      <c r="Q20" s="77"/>
      <c r="R20" s="77"/>
      <c r="S20" s="77"/>
      <c r="T20" s="77"/>
      <c r="U20" s="77"/>
      <c r="V20" s="77"/>
      <c r="W20" s="77"/>
      <c r="X20" s="77"/>
      <c r="Y20" s="77"/>
      <c r="Z20" s="77"/>
      <c r="AA20" s="77"/>
      <c r="AB20" s="77"/>
      <c r="AC20" s="77"/>
      <c r="AD20" s="77"/>
      <c r="AE20" s="77"/>
      <c r="AF20" s="77"/>
      <c r="AG20" s="77"/>
    </row>
    <row r="21" spans="1:33" ht="14.65" customHeight="1">
      <c r="A21" s="72" t="s">
        <v>26</v>
      </c>
      <c r="B21" s="82" t="s">
        <v>67</v>
      </c>
      <c r="C21" s="82" t="s">
        <v>67</v>
      </c>
      <c r="D21" s="82" t="s">
        <v>67</v>
      </c>
      <c r="E21" s="82" t="s">
        <v>67</v>
      </c>
      <c r="F21" s="82" t="s">
        <v>67</v>
      </c>
      <c r="G21" s="82" t="s">
        <v>67</v>
      </c>
      <c r="H21" s="82" t="s">
        <v>67</v>
      </c>
      <c r="I21" s="82" t="s">
        <v>67</v>
      </c>
      <c r="J21" s="82" t="s">
        <v>67</v>
      </c>
      <c r="K21" s="82" t="s">
        <v>67</v>
      </c>
      <c r="L21" s="82" t="s">
        <v>67</v>
      </c>
      <c r="M21" s="82" t="s">
        <v>67</v>
      </c>
      <c r="N21" s="78">
        <v>113.76200000000003</v>
      </c>
      <c r="O21" s="51">
        <v>79.675000000000068</v>
      </c>
      <c r="P21" s="51">
        <v>72.835999999999927</v>
      </c>
      <c r="Q21" s="51">
        <v>90.72699999999999</v>
      </c>
      <c r="R21" s="51">
        <v>154.08500000000001</v>
      </c>
      <c r="S21" s="51">
        <v>-418.07600000000002</v>
      </c>
      <c r="T21" s="51">
        <v>-18.28</v>
      </c>
      <c r="U21" s="51">
        <v>0.11399999999999721</v>
      </c>
      <c r="V21" s="51">
        <v>-61.415999999999997</v>
      </c>
      <c r="W21" s="51">
        <v>-917.79899999999998</v>
      </c>
      <c r="X21" s="51">
        <v>10.281000000000001</v>
      </c>
      <c r="Y21" s="51">
        <v>115.88500000000001</v>
      </c>
      <c r="Z21" s="51">
        <v>34.607999999999997</v>
      </c>
      <c r="AA21" s="51">
        <v>137.67099999999999</v>
      </c>
      <c r="AB21" s="51">
        <v>-11.478999999999999</v>
      </c>
      <c r="AC21" s="51">
        <v>587.09299999999996</v>
      </c>
      <c r="AD21" s="51">
        <v>-4.093</v>
      </c>
      <c r="AE21" s="51">
        <v>-4.8899999999999997</v>
      </c>
      <c r="AF21" s="51">
        <v>-1.796</v>
      </c>
      <c r="AG21" s="51">
        <v>5.5910000000000002</v>
      </c>
    </row>
    <row r="22" spans="1:33" ht="14.65" customHeight="1">
      <c r="A22" s="72"/>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row>
    <row r="23" spans="1:33" ht="14.65" customHeight="1">
      <c r="A23" s="81" t="s">
        <v>137</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3" ht="14.65" customHeight="1">
      <c r="A24" s="72" t="s">
        <v>26</v>
      </c>
      <c r="B24" s="51">
        <v>490.37000000000029</v>
      </c>
      <c r="C24" s="51">
        <v>478.76799999999872</v>
      </c>
      <c r="D24" s="51">
        <v>306.38200000000199</v>
      </c>
      <c r="E24" s="51">
        <v>-2564.0600000000013</v>
      </c>
      <c r="F24" s="51">
        <v>454.02900000000017</v>
      </c>
      <c r="G24" s="51">
        <v>453.89299999999957</v>
      </c>
      <c r="H24" s="51">
        <v>308.23599999999971</v>
      </c>
      <c r="I24" s="51">
        <v>378.17800000000204</v>
      </c>
      <c r="J24" s="51">
        <v>334.07900000000006</v>
      </c>
      <c r="K24" s="51">
        <v>376.16000000000008</v>
      </c>
      <c r="L24" s="51">
        <v>196.32900000000012</v>
      </c>
      <c r="M24" s="51">
        <v>261.34099999999989</v>
      </c>
      <c r="N24" s="51">
        <v>159.05900000000133</v>
      </c>
      <c r="O24" s="51">
        <v>306.80799999999999</v>
      </c>
      <c r="P24" s="51">
        <v>235.81499999999986</v>
      </c>
      <c r="Q24" s="51">
        <v>470.67499999999995</v>
      </c>
      <c r="R24" s="51">
        <v>318.08399999999983</v>
      </c>
      <c r="S24" s="51">
        <v>-58.163000000000352</v>
      </c>
      <c r="T24" s="51">
        <v>-383.70000000000005</v>
      </c>
      <c r="U24" s="51">
        <v>374.66200000000055</v>
      </c>
      <c r="V24" s="51">
        <v>49.588000000000477</v>
      </c>
      <c r="W24" s="51">
        <v>-673.81099999999992</v>
      </c>
      <c r="X24" s="51">
        <v>92.996999999999787</v>
      </c>
      <c r="Y24" s="51">
        <v>422.3589999999997</v>
      </c>
      <c r="Z24" s="51">
        <v>118.12600000000009</v>
      </c>
      <c r="AA24" s="51">
        <v>412.80099999999965</v>
      </c>
      <c r="AB24" s="51">
        <v>177.07100000000025</v>
      </c>
      <c r="AC24" s="51">
        <v>651.69900000000018</v>
      </c>
      <c r="AD24" s="51">
        <v>141.59400000000019</v>
      </c>
      <c r="AE24" s="51">
        <v>347.91600000000017</v>
      </c>
      <c r="AF24" s="51">
        <v>192.26599999999993</v>
      </c>
      <c r="AG24" s="51">
        <v>477.93199999999962</v>
      </c>
    </row>
    <row r="25" spans="1:33" ht="14.65" customHeight="1">
      <c r="A25" s="72" t="s">
        <v>31</v>
      </c>
      <c r="B25" s="77">
        <v>7.3468253744785184</v>
      </c>
      <c r="C25" s="77">
        <v>6.8395463550329989</v>
      </c>
      <c r="D25" s="77">
        <v>4.7065627237419463</v>
      </c>
      <c r="E25" s="77">
        <v>-38.86976172562192</v>
      </c>
      <c r="F25" s="77">
        <v>6.68</v>
      </c>
      <c r="G25" s="77">
        <v>6.35</v>
      </c>
      <c r="H25" s="77">
        <v>4.6500000000000004</v>
      </c>
      <c r="I25" s="77">
        <v>5.25</v>
      </c>
      <c r="J25" s="77">
        <v>4.7300000000000004</v>
      </c>
      <c r="K25" s="77">
        <v>4.9800000000000004</v>
      </c>
      <c r="L25" s="77">
        <v>3</v>
      </c>
      <c r="M25" s="77">
        <v>3.68</v>
      </c>
      <c r="N25" s="77">
        <v>2.4271903315372469</v>
      </c>
      <c r="O25" s="77">
        <v>4.2134758897938722</v>
      </c>
      <c r="P25" s="77">
        <v>3.7586566053414594</v>
      </c>
      <c r="Q25" s="77">
        <v>6.7011366274227431</v>
      </c>
      <c r="R25" s="77">
        <v>4.9238941825603977</v>
      </c>
      <c r="S25" s="77">
        <v>-1.2965354204052393</v>
      </c>
      <c r="T25" s="77">
        <v>-5.7102343630659904</v>
      </c>
      <c r="U25" s="77">
        <v>5.2987448865642</v>
      </c>
      <c r="V25" s="77">
        <v>0.54548617729262838</v>
      </c>
      <c r="W25" s="77">
        <v>-10.702396198557301</v>
      </c>
      <c r="X25" s="77">
        <v>1.295570090515902</v>
      </c>
      <c r="Y25" s="77">
        <v>5.6664184749444013</v>
      </c>
      <c r="Z25" s="77">
        <v>1.4352763724176818</v>
      </c>
      <c r="AA25" s="77">
        <v>5.6223295625713012</v>
      </c>
      <c r="AB25" s="77">
        <v>2.3124002593167714</v>
      </c>
      <c r="AC25" s="77">
        <v>9.3633071343053391</v>
      </c>
      <c r="AD25" s="77">
        <v>1.6224143277457113</v>
      </c>
      <c r="AE25" s="77">
        <v>4.8313794977370588</v>
      </c>
      <c r="AF25" s="77">
        <v>2.3246081518402928</v>
      </c>
      <c r="AG25" s="77">
        <v>6.7134360179264183</v>
      </c>
    </row>
    <row r="26" spans="1:33" ht="14.65" customHeight="1" thickBot="1">
      <c r="A26" s="83" t="s">
        <v>202</v>
      </c>
      <c r="B26" s="84">
        <v>1862.8489999999999</v>
      </c>
      <c r="C26" s="84">
        <v>1716.135</v>
      </c>
      <c r="D26" s="84">
        <v>1860.797</v>
      </c>
      <c r="E26" s="84">
        <v>797.38299999999981</v>
      </c>
      <c r="F26" s="84">
        <v>733.06399999999985</v>
      </c>
      <c r="G26" s="84">
        <v>777.74000000000012</v>
      </c>
      <c r="H26" s="84">
        <v>634.08600000000001</v>
      </c>
      <c r="I26" s="84">
        <v>0.81199999999978445</v>
      </c>
      <c r="J26" s="84">
        <v>-17.120999999999981</v>
      </c>
      <c r="K26" s="84">
        <v>206.16999999999985</v>
      </c>
      <c r="L26" s="84">
        <v>372.89300000000026</v>
      </c>
      <c r="M26" s="84">
        <v>772.25</v>
      </c>
      <c r="N26" s="84">
        <v>737.99200000000019</v>
      </c>
      <c r="O26" s="84">
        <v>987.05500000000006</v>
      </c>
      <c r="P26" s="84">
        <v>927.85500000000002</v>
      </c>
      <c r="Q26" s="84">
        <v>361.89400000000012</v>
      </c>
      <c r="R26" s="84">
        <v>395.96200000000022</v>
      </c>
      <c r="S26" s="84">
        <v>912.59100000000012</v>
      </c>
      <c r="T26" s="84">
        <v>2133.7090000000003</v>
      </c>
      <c r="U26" s="84">
        <v>2124.3569999999995</v>
      </c>
      <c r="V26" s="84">
        <v>2688.5709999999999</v>
      </c>
      <c r="W26" s="84">
        <v>1795.8299999999997</v>
      </c>
      <c r="X26" s="84">
        <v>2100.444</v>
      </c>
      <c r="Y26" s="84">
        <v>2185.5340000000001</v>
      </c>
      <c r="Z26" s="84">
        <v>2439.3019999999997</v>
      </c>
      <c r="AA26" s="84">
        <v>2211.6409999999996</v>
      </c>
      <c r="AB26" s="84">
        <v>3309.364</v>
      </c>
      <c r="AC26" s="84">
        <v>1812.1849999999999</v>
      </c>
      <c r="AD26" s="84">
        <v>2333.8250000000003</v>
      </c>
      <c r="AE26" s="84">
        <v>2287.4349999999995</v>
      </c>
      <c r="AF26" s="84">
        <v>2852.3330000000001</v>
      </c>
      <c r="AG26" s="84">
        <v>2581.0509999999999</v>
      </c>
    </row>
    <row r="27" spans="1:33" ht="14.65" customHeight="1">
      <c r="A27" s="79"/>
      <c r="B27" s="64"/>
      <c r="F27" s="64"/>
      <c r="W27" s="39"/>
      <c r="X27" s="39"/>
      <c r="Y27" s="39"/>
      <c r="Z27" s="39"/>
      <c r="AA27" s="39"/>
      <c r="AB27" s="39"/>
      <c r="AC27" s="39"/>
      <c r="AD27" s="39"/>
      <c r="AE27" s="39"/>
      <c r="AF27" s="39"/>
      <c r="AG27" s="39"/>
    </row>
    <row r="28" spans="1:33" ht="14.65" customHeight="1">
      <c r="A28" s="1" t="s">
        <v>46</v>
      </c>
      <c r="W28" s="39"/>
      <c r="X28" s="39"/>
      <c r="Y28" s="39"/>
      <c r="Z28" s="39"/>
      <c r="AA28" s="39"/>
      <c r="AB28" s="39"/>
      <c r="AC28" s="39"/>
      <c r="AD28" s="39"/>
      <c r="AE28" s="39"/>
      <c r="AF28" s="39"/>
      <c r="AG28" s="39"/>
    </row>
    <row r="29" spans="1:33" ht="15.75" thickBot="1">
      <c r="A29" s="1" t="s">
        <v>47</v>
      </c>
      <c r="J29" s="5"/>
      <c r="K29" s="5"/>
      <c r="L29" s="5"/>
      <c r="M29" s="5"/>
      <c r="V29" s="147"/>
      <c r="W29" s="147"/>
      <c r="X29" s="147"/>
      <c r="Y29" s="147"/>
      <c r="Z29" s="147"/>
      <c r="AA29" s="147"/>
      <c r="AB29" s="147"/>
      <c r="AC29" s="147"/>
      <c r="AD29" s="147"/>
      <c r="AE29" s="147"/>
      <c r="AF29" s="147"/>
      <c r="AG29" s="147"/>
    </row>
    <row r="30" spans="1:33" ht="15.75" thickBot="1">
      <c r="A30" s="70" t="s">
        <v>20</v>
      </c>
      <c r="B30" s="69" t="s">
        <v>163</v>
      </c>
      <c r="C30" s="69" t="s">
        <v>164</v>
      </c>
      <c r="D30" s="69" t="s">
        <v>165</v>
      </c>
      <c r="E30" s="69" t="s">
        <v>166</v>
      </c>
      <c r="F30" s="69" t="s">
        <v>32</v>
      </c>
      <c r="G30" s="69" t="s">
        <v>33</v>
      </c>
      <c r="H30" s="69" t="s">
        <v>34</v>
      </c>
      <c r="I30" s="69" t="s">
        <v>35</v>
      </c>
      <c r="J30" s="69" t="s">
        <v>150</v>
      </c>
      <c r="K30" s="69" t="s">
        <v>151</v>
      </c>
      <c r="L30" s="69" t="s">
        <v>152</v>
      </c>
      <c r="M30" s="69" t="s">
        <v>153</v>
      </c>
      <c r="N30" s="69" t="s">
        <v>36</v>
      </c>
      <c r="O30" s="69" t="s">
        <v>37</v>
      </c>
      <c r="P30" s="69" t="s">
        <v>38</v>
      </c>
      <c r="Q30" s="69" t="s">
        <v>39</v>
      </c>
      <c r="R30" s="69" t="s">
        <v>40</v>
      </c>
      <c r="S30" s="69" t="s">
        <v>41</v>
      </c>
      <c r="T30" s="69" t="s">
        <v>42</v>
      </c>
      <c r="U30" s="69" t="s">
        <v>43</v>
      </c>
      <c r="V30" s="42" t="s">
        <v>238</v>
      </c>
      <c r="W30" s="42" t="s">
        <v>239</v>
      </c>
      <c r="X30" s="42" t="s">
        <v>240</v>
      </c>
      <c r="Y30" s="42" t="s">
        <v>241</v>
      </c>
      <c r="Z30" s="42" t="s">
        <v>242</v>
      </c>
      <c r="AA30" s="42" t="s">
        <v>298</v>
      </c>
      <c r="AB30" s="42" t="s">
        <v>313</v>
      </c>
      <c r="AC30" s="42" t="s">
        <v>330</v>
      </c>
      <c r="AD30" s="42" t="s">
        <v>343</v>
      </c>
      <c r="AE30" s="42" t="s">
        <v>346</v>
      </c>
      <c r="AF30" s="42" t="s">
        <v>351</v>
      </c>
      <c r="AG30" s="42" t="s">
        <v>356</v>
      </c>
    </row>
    <row r="31" spans="1:33" ht="15.75" thickTop="1">
      <c r="A31" s="71" t="s">
        <v>21</v>
      </c>
      <c r="W31" s="39"/>
      <c r="X31" s="39"/>
      <c r="Y31" s="39"/>
      <c r="Z31" s="39"/>
      <c r="AA31" s="39"/>
      <c r="AB31" s="39"/>
      <c r="AC31" s="39"/>
      <c r="AD31" s="39"/>
      <c r="AE31" s="39"/>
      <c r="AF31" s="39"/>
      <c r="AG31" s="39"/>
    </row>
    <row r="32" spans="1:33">
      <c r="A32" s="72" t="s">
        <v>22</v>
      </c>
      <c r="B32" s="51">
        <v>3124.817</v>
      </c>
      <c r="C32" s="51">
        <v>6656.15</v>
      </c>
      <c r="D32" s="51">
        <v>9761.8430000000008</v>
      </c>
      <c r="E32" s="51">
        <v>13473.129000000001</v>
      </c>
      <c r="F32" s="51">
        <v>3259.444</v>
      </c>
      <c r="G32" s="51">
        <v>6776.2529999999997</v>
      </c>
      <c r="H32" s="51">
        <v>9716.2950000000001</v>
      </c>
      <c r="I32" s="51">
        <v>13336.084000000001</v>
      </c>
      <c r="J32" s="51">
        <v>3208.5909999999999</v>
      </c>
      <c r="K32" s="51">
        <v>6813.9670000000006</v>
      </c>
      <c r="L32" s="51">
        <v>10005.004000000001</v>
      </c>
      <c r="M32" s="51">
        <v>14072.892</v>
      </c>
      <c r="N32" s="51">
        <v>3597.376000000002</v>
      </c>
      <c r="O32" s="51">
        <v>7706.192</v>
      </c>
      <c r="P32" s="51">
        <v>11375.133</v>
      </c>
      <c r="Q32" s="51">
        <v>15746.235000000001</v>
      </c>
      <c r="R32" s="51">
        <v>3700.569</v>
      </c>
      <c r="S32" s="51">
        <v>7855.2960000000012</v>
      </c>
      <c r="T32" s="51">
        <v>11673.68</v>
      </c>
      <c r="U32" s="51">
        <v>16218.351000000001</v>
      </c>
      <c r="V32" s="51">
        <v>3326.5770000000002</v>
      </c>
      <c r="W32" s="51">
        <v>7044.6559999999999</v>
      </c>
      <c r="X32" s="51">
        <v>10701.656000000001</v>
      </c>
      <c r="Y32" s="51">
        <v>14998.785</v>
      </c>
      <c r="Z32" s="51">
        <v>3704.4380000000001</v>
      </c>
      <c r="AA32" s="51">
        <v>7950.67</v>
      </c>
      <c r="AB32" s="51">
        <v>12230.394</v>
      </c>
      <c r="AC32" s="51">
        <v>17537.113000000001</v>
      </c>
      <c r="AD32" s="51">
        <v>4674.1519999999991</v>
      </c>
      <c r="AE32" s="51">
        <v>9684.0269999999982</v>
      </c>
      <c r="AF32" s="51">
        <v>14366.841999999999</v>
      </c>
      <c r="AG32" s="51">
        <v>19741.746999999996</v>
      </c>
    </row>
    <row r="33" spans="1:33" s="3" customFormat="1">
      <c r="A33" s="85" t="s">
        <v>197</v>
      </c>
      <c r="B33" s="82" t="s">
        <v>67</v>
      </c>
      <c r="C33" s="82" t="s">
        <v>67</v>
      </c>
      <c r="D33" s="82" t="s">
        <v>67</v>
      </c>
      <c r="E33" s="82" t="s">
        <v>67</v>
      </c>
      <c r="F33" s="82" t="s">
        <v>67</v>
      </c>
      <c r="G33" s="82" t="s">
        <v>67</v>
      </c>
      <c r="H33" s="82" t="s">
        <v>67</v>
      </c>
      <c r="I33" s="105">
        <v>2.1761886994271399E-2</v>
      </c>
      <c r="J33" s="105"/>
      <c r="K33" s="105"/>
      <c r="L33" s="105"/>
      <c r="M33" s="105">
        <v>4.7492073787746669E-2</v>
      </c>
      <c r="N33" s="105"/>
      <c r="O33" s="105"/>
      <c r="P33" s="105"/>
      <c r="Q33" s="105">
        <v>3.8239938448693778E-2</v>
      </c>
      <c r="R33" s="105">
        <v>7.3212743099901889E-3</v>
      </c>
      <c r="S33" s="105">
        <v>2.5032755312659472E-3</v>
      </c>
      <c r="T33" s="105">
        <v>0.01</v>
      </c>
      <c r="U33" s="105">
        <v>6.8723602555742502E-3</v>
      </c>
      <c r="V33" s="105">
        <v>3.5458552840250235E-2</v>
      </c>
      <c r="W33" s="105">
        <v>2.9798911131519557E-2</v>
      </c>
      <c r="X33" s="105">
        <v>4.3812234423753704E-2</v>
      </c>
      <c r="Y33" s="105">
        <v>5.7684665024656745E-2</v>
      </c>
      <c r="Z33" s="105">
        <v>8.7113671400865789E-2</v>
      </c>
      <c r="AA33" s="105">
        <v>6.7704529148387094E-2</v>
      </c>
      <c r="AB33" s="105">
        <v>6.8678280261495361E-2</v>
      </c>
      <c r="AC33" s="105">
        <v>7.6773553070632827E-2</v>
      </c>
      <c r="AD33" s="105">
        <v>9.2040330387490599E-2</v>
      </c>
      <c r="AE33" s="105">
        <v>9.2382417183989096E-2</v>
      </c>
      <c r="AF33" s="105">
        <v>7.1339808085919554E-2</v>
      </c>
      <c r="AG33" s="105">
        <v>4.091128427377555E-2</v>
      </c>
    </row>
    <row r="34" spans="1:33">
      <c r="A34" s="74" t="s">
        <v>198</v>
      </c>
      <c r="B34" s="82" t="s">
        <v>67</v>
      </c>
      <c r="C34" s="82" t="s">
        <v>67</v>
      </c>
      <c r="D34" s="82" t="s">
        <v>67</v>
      </c>
      <c r="E34" s="82" t="s">
        <v>67</v>
      </c>
      <c r="F34" s="82" t="s">
        <v>67</v>
      </c>
      <c r="G34" s="82" t="s">
        <v>67</v>
      </c>
      <c r="H34" s="82" t="s">
        <v>67</v>
      </c>
      <c r="I34" s="105">
        <v>-1.5448747461189627E-2</v>
      </c>
      <c r="J34" s="105"/>
      <c r="K34" s="105"/>
      <c r="L34" s="105"/>
      <c r="M34" s="105">
        <v>2.9660558714119656E-2</v>
      </c>
      <c r="N34" s="105"/>
      <c r="O34" s="105"/>
      <c r="P34" s="105"/>
      <c r="Q34" s="105">
        <v>6.9103929717099E-2</v>
      </c>
      <c r="R34" s="105">
        <v>2.6436520990376078E-3</v>
      </c>
      <c r="S34" s="105">
        <v>3.3296921978482885E-3</v>
      </c>
      <c r="T34" s="105">
        <v>0.01</v>
      </c>
      <c r="U34" s="105">
        <v>1.8880280465746302E-2</v>
      </c>
      <c r="V34" s="105">
        <v>2.0737551048163771E-2</v>
      </c>
      <c r="W34" s="105">
        <v>3.3171128675380412E-2</v>
      </c>
      <c r="X34" s="105">
        <v>2.4728040347341995E-2</v>
      </c>
      <c r="Y34" s="105">
        <v>1.3666057560741907E-2</v>
      </c>
      <c r="Z34" s="105">
        <v>4.0449324216058624E-3</v>
      </c>
      <c r="AA34" s="105">
        <v>3.5567046141409264E-2</v>
      </c>
      <c r="AB34" s="105">
        <v>5.7383573039114323E-2</v>
      </c>
      <c r="AC34" s="105">
        <v>8.289949464567492E-2</v>
      </c>
      <c r="AD34" s="105">
        <v>0.15316058791213982</v>
      </c>
      <c r="AE34" s="105">
        <v>9.8593168018531907E-2</v>
      </c>
      <c r="AF34" s="105">
        <v>6.7423143762544546E-2</v>
      </c>
      <c r="AG34" s="105">
        <v>4.9704669270525415E-2</v>
      </c>
    </row>
    <row r="35" spans="1:33">
      <c r="A35" s="73" t="s">
        <v>199</v>
      </c>
      <c r="B35" s="82" t="s">
        <v>67</v>
      </c>
      <c r="C35" s="82" t="s">
        <v>67</v>
      </c>
      <c r="D35" s="82" t="s">
        <v>67</v>
      </c>
      <c r="E35" s="82" t="s">
        <v>67</v>
      </c>
      <c r="F35" s="82" t="s">
        <v>67</v>
      </c>
      <c r="G35" s="82" t="s">
        <v>67</v>
      </c>
      <c r="H35" s="82" t="s">
        <v>67</v>
      </c>
      <c r="I35" s="105">
        <v>-1.6E-2</v>
      </c>
      <c r="J35" s="105"/>
      <c r="K35" s="105"/>
      <c r="L35" s="105"/>
      <c r="M35" s="105">
        <v>-1.7262067249673274E-2</v>
      </c>
      <c r="N35" s="105"/>
      <c r="O35" s="105"/>
      <c r="P35" s="105"/>
      <c r="Q35" s="105">
        <v>1.1565896424165167E-2</v>
      </c>
      <c r="R35" s="105">
        <v>1.8730832032468947E-2</v>
      </c>
      <c r="S35" s="105">
        <v>1.3492943241886435E-2</v>
      </c>
      <c r="T35" s="105">
        <v>6.0000000000000001E-3</v>
      </c>
      <c r="U35" s="105">
        <v>4.2301456399908011E-3</v>
      </c>
      <c r="V35" s="105">
        <v>-2.0108340741011643E-2</v>
      </c>
      <c r="W35" s="105">
        <v>-2.0421628124460023E-2</v>
      </c>
      <c r="X35" s="105">
        <v>-1.3605402483239049E-2</v>
      </c>
      <c r="Y35" s="105">
        <v>-1.5380812115795006E-3</v>
      </c>
      <c r="Z35" s="105">
        <v>2.2491022194785826E-2</v>
      </c>
      <c r="AA35" s="105">
        <v>2.5515521189727997E-2</v>
      </c>
      <c r="AB35" s="105">
        <v>1.6862980558795648E-2</v>
      </c>
      <c r="AC35" s="105">
        <v>9.5809233903740854E-3</v>
      </c>
      <c r="AD35" s="105">
        <v>1.6618672202745932E-2</v>
      </c>
      <c r="AE35" s="105">
        <v>2.7071354294156746E-2</v>
      </c>
      <c r="AF35" s="105">
        <v>3.5980350239007697E-2</v>
      </c>
      <c r="AG35" s="105">
        <v>3.5039247038535448E-2</v>
      </c>
    </row>
    <row r="36" spans="1:33">
      <c r="A36" s="73" t="s">
        <v>23</v>
      </c>
      <c r="B36" s="82" t="s">
        <v>67</v>
      </c>
      <c r="C36" s="82" t="s">
        <v>67</v>
      </c>
      <c r="D36" s="82" t="s">
        <v>67</v>
      </c>
      <c r="E36" s="82" t="s">
        <v>67</v>
      </c>
      <c r="F36" s="82" t="s">
        <v>67</v>
      </c>
      <c r="G36" s="82" t="s">
        <v>67</v>
      </c>
      <c r="H36" s="82" t="s">
        <v>67</v>
      </c>
      <c r="I36" s="105">
        <v>-1.0171655783520639E-2</v>
      </c>
      <c r="J36" s="105"/>
      <c r="K36" s="105"/>
      <c r="L36" s="105"/>
      <c r="M36" s="105">
        <v>5.9890565252193051E-2</v>
      </c>
      <c r="N36" s="105">
        <f>+(N32-J32)/J32</f>
        <v>0.12117000889175408</v>
      </c>
      <c r="O36" s="105">
        <f>+(O32-K32)/K32</f>
        <v>0.13094061066042723</v>
      </c>
      <c r="P36" s="105">
        <f>+(P32-L32)/L32</f>
        <v>0.13694437303573281</v>
      </c>
      <c r="Q36" s="105">
        <f>+(Q32-M32)/M32</f>
        <v>0.11890541048705559</v>
      </c>
      <c r="R36" s="105">
        <f>+(R32-N32)/N32</f>
        <v>2.8685630859826127E-2</v>
      </c>
      <c r="S36" s="105">
        <v>1.934859655715826E-2</v>
      </c>
      <c r="T36" s="105">
        <f>+(T32-P32)/P32</f>
        <v>2.6245583238455366E-2</v>
      </c>
      <c r="U36" s="105">
        <f>+(U32-Q32)/Q32</f>
        <v>2.9982786361311131E-2</v>
      </c>
      <c r="V36" s="105">
        <v>3.6270981159089111E-2</v>
      </c>
      <c r="W36" s="105">
        <v>4.2581430399814435E-2</v>
      </c>
      <c r="X36" s="105">
        <v>5.496513485444976E-2</v>
      </c>
      <c r="Y36" s="105">
        <v>6.982187449402244E-2</v>
      </c>
      <c r="Z36" s="105">
        <v>0.1135885325967203</v>
      </c>
      <c r="AA36" s="105">
        <v>0.1286101124029333</v>
      </c>
      <c r="AB36" s="105">
        <v>0.14285060181340126</v>
      </c>
      <c r="AC36" s="105">
        <v>0.16923557474822146</v>
      </c>
      <c r="AD36" s="105">
        <v>0.26177088130507253</v>
      </c>
      <c r="AE36" s="105">
        <v>0.21801395354102215</v>
      </c>
      <c r="AF36" s="105">
        <v>0.17468349752264722</v>
      </c>
      <c r="AG36" s="105">
        <v>0.12571248186631379</v>
      </c>
    </row>
    <row r="37" spans="1:33">
      <c r="A37" s="73"/>
      <c r="B37" s="82"/>
      <c r="C37" s="82"/>
      <c r="D37" s="82"/>
      <c r="E37" s="82"/>
      <c r="F37" s="82"/>
      <c r="G37" s="82"/>
      <c r="H37" s="82"/>
      <c r="I37" s="105"/>
      <c r="J37" s="105"/>
      <c r="K37" s="105"/>
      <c r="L37" s="105"/>
      <c r="M37" s="105"/>
      <c r="N37" s="105"/>
      <c r="O37" s="105"/>
      <c r="P37" s="105"/>
      <c r="Q37" s="105"/>
      <c r="R37" s="105"/>
      <c r="S37" s="105"/>
      <c r="T37" s="105"/>
      <c r="U37" s="105"/>
      <c r="V37" s="105"/>
      <c r="W37" s="105"/>
      <c r="X37" s="105"/>
      <c r="Y37" s="105"/>
      <c r="Z37" s="105"/>
      <c r="AA37" s="105"/>
      <c r="AB37" s="105"/>
      <c r="AC37" s="105"/>
      <c r="AD37" s="56"/>
      <c r="AE37" s="56"/>
      <c r="AF37" s="56"/>
      <c r="AG37" s="56"/>
    </row>
    <row r="38" spans="1:33" ht="22.5">
      <c r="A38" s="72" t="s">
        <v>200</v>
      </c>
      <c r="B38" s="51">
        <v>685.91100000000029</v>
      </c>
      <c r="C38" s="51">
        <v>1373.6919999999991</v>
      </c>
      <c r="D38" s="51">
        <v>1899.8460000000009</v>
      </c>
      <c r="E38" s="51">
        <v>2566.9290000000001</v>
      </c>
      <c r="F38" s="51">
        <v>541.53300000000013</v>
      </c>
      <c r="G38" s="51">
        <v>1225.9829999999993</v>
      </c>
      <c r="H38" s="51">
        <v>1648.0859999999998</v>
      </c>
      <c r="I38" s="51">
        <v>2123.7770000000014</v>
      </c>
      <c r="J38" s="51">
        <v>453.89</v>
      </c>
      <c r="K38" s="51">
        <v>1032.3630000000005</v>
      </c>
      <c r="L38" s="51">
        <v>1320.900000000001</v>
      </c>
      <c r="M38" s="51">
        <v>1885.3840000000007</v>
      </c>
      <c r="N38" s="51">
        <v>118.53100000000128</v>
      </c>
      <c r="O38" s="51">
        <v>591.40800000000047</v>
      </c>
      <c r="P38" s="51">
        <v>812.22800000000052</v>
      </c>
      <c r="Q38" s="51">
        <v>1290.0220000000004</v>
      </c>
      <c r="R38" s="51">
        <v>142.00699999999983</v>
      </c>
      <c r="S38" s="51">
        <v>594.45900000000006</v>
      </c>
      <c r="T38" s="51">
        <v>834.56200000000001</v>
      </c>
      <c r="U38" s="51">
        <v>1268.1199999999999</v>
      </c>
      <c r="V38" s="51">
        <v>142.51100000000048</v>
      </c>
      <c r="W38" s="51">
        <v>502.0680000000001</v>
      </c>
      <c r="X38" s="51">
        <v>642.62600000000134</v>
      </c>
      <c r="Y38" s="51">
        <v>1060.4120000000005</v>
      </c>
      <c r="Z38" s="51">
        <v>137.20600000000007</v>
      </c>
      <c r="AA38" s="51">
        <v>528.42600000000004</v>
      </c>
      <c r="AB38" s="51">
        <v>785.34399999999994</v>
      </c>
      <c r="AC38" s="51">
        <v>1263.6489999999999</v>
      </c>
      <c r="AD38" s="51">
        <v>236.90299999999996</v>
      </c>
      <c r="AE38" s="51">
        <v>675.48399999999992</v>
      </c>
      <c r="AF38" s="51">
        <v>1003.6600000000001</v>
      </c>
      <c r="AG38" s="51">
        <v>1571.4129999999998</v>
      </c>
    </row>
    <row r="39" spans="1:33">
      <c r="A39" s="73" t="s">
        <v>24</v>
      </c>
      <c r="B39" s="56">
        <v>0.21950437417615185</v>
      </c>
      <c r="C39" s="56">
        <v>0.20637936344583568</v>
      </c>
      <c r="D39" s="56">
        <v>0.19461960205670187</v>
      </c>
      <c r="E39" s="56">
        <v>0.19052211256939647</v>
      </c>
      <c r="F39" s="56">
        <v>0.16614275318121746</v>
      </c>
      <c r="G39" s="56">
        <v>0.18092343954689993</v>
      </c>
      <c r="H39" s="56">
        <v>0.1696208276920369</v>
      </c>
      <c r="I39" s="56">
        <v>0.15925042163801617</v>
      </c>
      <c r="J39" s="56">
        <v>0.14146084683276866</v>
      </c>
      <c r="K39" s="56">
        <v>0.15150689752386537</v>
      </c>
      <c r="L39" s="56">
        <v>0.13202393522281458</v>
      </c>
      <c r="M39" s="56">
        <v>0.13397274703735385</v>
      </c>
      <c r="N39" s="56">
        <v>3.2805115373922715E-2</v>
      </c>
      <c r="O39" s="56">
        <v>7.6744519212602086E-2</v>
      </c>
      <c r="P39" s="56">
        <v>7.1403824465173335E-2</v>
      </c>
      <c r="Q39" s="56">
        <v>8.1925742883933866E-2</v>
      </c>
      <c r="R39" s="56">
        <v>3.837436891461822E-2</v>
      </c>
      <c r="S39" s="56">
        <v>7.5676206218072486E-2</v>
      </c>
      <c r="T39" s="56">
        <v>7.1490909464710359E-2</v>
      </c>
      <c r="U39" s="56">
        <v>7.8190439952865731E-2</v>
      </c>
      <c r="V39" s="56">
        <v>4.2840132664898625E-2</v>
      </c>
      <c r="W39" s="56">
        <v>7.1269342321328408E-2</v>
      </c>
      <c r="X39" s="56">
        <v>6.0049211075370139E-2</v>
      </c>
      <c r="Y39" s="56">
        <v>7.0699860021995145E-2</v>
      </c>
      <c r="Z39" s="56">
        <v>3.7038276791243385E-2</v>
      </c>
      <c r="AA39" s="56">
        <v>6.6463077954436553E-2</v>
      </c>
      <c r="AB39" s="56">
        <v>6.421248571386988E-2</v>
      </c>
      <c r="AC39" s="56">
        <v>7.2055702668962662E-2</v>
      </c>
      <c r="AD39" s="56">
        <v>5.0683632025659418E-2</v>
      </c>
      <c r="AE39" s="56">
        <v>6.9752387100944682E-2</v>
      </c>
      <c r="AF39" s="56">
        <v>6.9859472248668161E-2</v>
      </c>
      <c r="AG39" s="56">
        <v>7.9598477277618845E-2</v>
      </c>
    </row>
    <row r="40" spans="1:33">
      <c r="A40" s="75" t="s">
        <v>201</v>
      </c>
      <c r="B40" s="51">
        <v>0</v>
      </c>
      <c r="C40" s="51">
        <v>0</v>
      </c>
      <c r="D40" s="51">
        <v>0</v>
      </c>
      <c r="E40" s="51">
        <v>-3181.6889999999999</v>
      </c>
      <c r="F40" s="51">
        <v>0</v>
      </c>
      <c r="G40" s="51">
        <v>0</v>
      </c>
      <c r="H40" s="51">
        <v>0</v>
      </c>
      <c r="I40" s="51">
        <v>0</v>
      </c>
      <c r="J40" s="51">
        <v>0</v>
      </c>
      <c r="K40" s="51">
        <v>0</v>
      </c>
      <c r="L40" s="51">
        <v>0</v>
      </c>
      <c r="M40" s="51">
        <v>-147.30799999999999</v>
      </c>
      <c r="N40" s="51">
        <v>-3.8857805861880479E-15</v>
      </c>
      <c r="O40" s="51">
        <v>-154.535</v>
      </c>
      <c r="P40" s="51">
        <v>-154.65799999999999</v>
      </c>
      <c r="Q40" s="51">
        <v>-155.012</v>
      </c>
      <c r="R40" s="51">
        <v>77.242000000000004</v>
      </c>
      <c r="S40" s="51">
        <v>77.242000000000004</v>
      </c>
      <c r="T40" s="51">
        <v>-574.93700000000001</v>
      </c>
      <c r="U40" s="51">
        <v>-511.80700000000002</v>
      </c>
      <c r="V40" s="51">
        <v>0</v>
      </c>
      <c r="W40" s="51">
        <v>0</v>
      </c>
      <c r="X40" s="51">
        <v>0</v>
      </c>
      <c r="Y40" s="51">
        <v>0</v>
      </c>
      <c r="Z40" s="51">
        <v>0</v>
      </c>
      <c r="AA40" s="51">
        <v>-22.646000000000001</v>
      </c>
      <c r="AB40" s="51">
        <v>-22.646000000000001</v>
      </c>
      <c r="AC40" s="51">
        <v>-340.32300000000004</v>
      </c>
      <c r="AD40" s="51">
        <v>-17.030999999999999</v>
      </c>
      <c r="AE40" s="51">
        <v>-29.994</v>
      </c>
      <c r="AF40" s="51">
        <v>-18.143000000000001</v>
      </c>
      <c r="AG40" s="51">
        <v>9.9039999999999999</v>
      </c>
    </row>
    <row r="41" spans="1:33">
      <c r="A41" s="72" t="s">
        <v>25</v>
      </c>
      <c r="B41" s="51">
        <v>685.91100000000029</v>
      </c>
      <c r="C41" s="51">
        <v>1373.6919999999991</v>
      </c>
      <c r="D41" s="51">
        <v>1899.8460000000009</v>
      </c>
      <c r="E41" s="51">
        <v>-614.75999999999976</v>
      </c>
      <c r="F41" s="51">
        <v>541.53300000000013</v>
      </c>
      <c r="G41" s="51">
        <v>1225.9829999999993</v>
      </c>
      <c r="H41" s="51">
        <v>1648.0859999999998</v>
      </c>
      <c r="I41" s="51">
        <v>2123.7770000000014</v>
      </c>
      <c r="J41" s="51">
        <v>453.89</v>
      </c>
      <c r="K41" s="51">
        <v>1032.3630000000005</v>
      </c>
      <c r="L41" s="51">
        <v>1320.900000000001</v>
      </c>
      <c r="M41" s="51">
        <v>1738.0760000000007</v>
      </c>
      <c r="N41" s="51">
        <v>118.53100000000128</v>
      </c>
      <c r="O41" s="51">
        <v>436.8730000000005</v>
      </c>
      <c r="P41" s="51">
        <v>657.5700000000005</v>
      </c>
      <c r="Q41" s="51">
        <v>1135.0100000000004</v>
      </c>
      <c r="R41" s="51">
        <v>219.24899999999985</v>
      </c>
      <c r="S41" s="51">
        <v>671.70100000000002</v>
      </c>
      <c r="T41" s="51">
        <v>259.625</v>
      </c>
      <c r="U41" s="51">
        <v>756.31299999999987</v>
      </c>
      <c r="V41" s="51">
        <v>142.51100000000048</v>
      </c>
      <c r="W41" s="51">
        <v>502.0680000000001</v>
      </c>
      <c r="X41" s="51">
        <v>642.62600000000134</v>
      </c>
      <c r="Y41" s="51">
        <v>1060.4120000000005</v>
      </c>
      <c r="Z41" s="51">
        <v>137.20600000000007</v>
      </c>
      <c r="AA41" s="51">
        <v>505.78000000000003</v>
      </c>
      <c r="AB41" s="51">
        <v>762.69799999999998</v>
      </c>
      <c r="AC41" s="51">
        <v>923.32599999999979</v>
      </c>
      <c r="AD41" s="51">
        <v>219.87199999999996</v>
      </c>
      <c r="AE41" s="51">
        <v>645.4899999999999</v>
      </c>
      <c r="AF41" s="51">
        <v>985.51700000000005</v>
      </c>
      <c r="AG41" s="51">
        <v>1581.3169999999998</v>
      </c>
    </row>
    <row r="42" spans="1:33">
      <c r="A42" s="72"/>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row>
    <row r="43" spans="1:33">
      <c r="A43" s="72" t="s">
        <v>26</v>
      </c>
      <c r="B43" s="82" t="s">
        <v>67</v>
      </c>
      <c r="C43" s="82" t="s">
        <v>67</v>
      </c>
      <c r="D43" s="82" t="s">
        <v>67</v>
      </c>
      <c r="E43" s="82" t="s">
        <v>67</v>
      </c>
      <c r="F43" s="82" t="s">
        <v>67</v>
      </c>
      <c r="G43" s="82" t="s">
        <v>67</v>
      </c>
      <c r="H43" s="82" t="s">
        <v>67</v>
      </c>
      <c r="I43" s="82" t="s">
        <v>67</v>
      </c>
      <c r="J43" s="82" t="s">
        <v>67</v>
      </c>
      <c r="K43" s="82" t="s">
        <v>67</v>
      </c>
      <c r="L43" s="82" t="s">
        <v>67</v>
      </c>
      <c r="M43" s="82" t="s">
        <v>67</v>
      </c>
      <c r="N43" s="51">
        <v>46</v>
      </c>
      <c r="O43" s="51">
        <v>273</v>
      </c>
      <c r="P43" s="51">
        <v>436</v>
      </c>
      <c r="Q43" s="51">
        <v>816</v>
      </c>
      <c r="R43" s="51">
        <v>164</v>
      </c>
      <c r="S43" s="51">
        <v>523.91200000000003</v>
      </c>
      <c r="T43" s="51">
        <v>158</v>
      </c>
      <c r="U43" s="51">
        <v>533</v>
      </c>
      <c r="V43" s="51">
        <v>111.00400000000047</v>
      </c>
      <c r="W43" s="51">
        <v>354.99200000000013</v>
      </c>
      <c r="X43" s="51">
        <v>437.70800000000145</v>
      </c>
      <c r="Y43" s="51">
        <v>744.18200000000047</v>
      </c>
      <c r="Z43" s="51">
        <v>83.518000000000086</v>
      </c>
      <c r="AA43" s="51">
        <v>358.64800000000008</v>
      </c>
      <c r="AB43" s="51">
        <v>547.19800000000066</v>
      </c>
      <c r="AC43" s="51">
        <v>611.80400000000088</v>
      </c>
      <c r="AD43" s="51">
        <v>145.68700000000018</v>
      </c>
      <c r="AE43" s="51">
        <v>498.49300000000039</v>
      </c>
      <c r="AF43" s="51">
        <v>692.55500000000097</v>
      </c>
      <c r="AG43" s="51">
        <v>1164.8959999999988</v>
      </c>
    </row>
    <row r="44" spans="1:33">
      <c r="A44" s="72" t="s">
        <v>27</v>
      </c>
      <c r="B44" s="82" t="s">
        <v>67</v>
      </c>
      <c r="C44" s="82" t="s">
        <v>67</v>
      </c>
      <c r="D44" s="82" t="s">
        <v>67</v>
      </c>
      <c r="E44" s="82" t="s">
        <v>67</v>
      </c>
      <c r="F44" s="82" t="s">
        <v>67</v>
      </c>
      <c r="G44" s="82" t="s">
        <v>67</v>
      </c>
      <c r="H44" s="82" t="s">
        <v>67</v>
      </c>
      <c r="I44" s="82" t="s">
        <v>67</v>
      </c>
      <c r="J44" s="82" t="s">
        <v>67</v>
      </c>
      <c r="K44" s="82" t="s">
        <v>67</v>
      </c>
      <c r="L44" s="82" t="s">
        <v>67</v>
      </c>
      <c r="M44" s="82" t="s">
        <v>67</v>
      </c>
      <c r="N44" s="77">
        <v>0.7200000000000002</v>
      </c>
      <c r="O44" s="77">
        <v>3.74</v>
      </c>
      <c r="P44" s="77">
        <v>6.41</v>
      </c>
      <c r="Q44" s="77">
        <v>11.75</v>
      </c>
      <c r="R44" s="77">
        <v>2.61</v>
      </c>
      <c r="S44" s="77">
        <v>7.5890603304460411</v>
      </c>
      <c r="T44" s="77">
        <v>2.15</v>
      </c>
      <c r="U44" s="77">
        <v>7.45</v>
      </c>
      <c r="V44" s="77">
        <v>1.6463480856712758</v>
      </c>
      <c r="W44" s="77">
        <v>5.2586884011175874</v>
      </c>
      <c r="X44" s="77">
        <v>6.4258915490180506</v>
      </c>
      <c r="Y44" s="77">
        <v>10.987992609779843</v>
      </c>
      <c r="Z44" s="77">
        <v>1.2259874232222183</v>
      </c>
      <c r="AA44" s="77">
        <v>5.1233309961953362</v>
      </c>
      <c r="AB44" s="77">
        <v>7.6128667786302904</v>
      </c>
      <c r="AC44" s="77">
        <v>8.1856915333854658</v>
      </c>
      <c r="AD44" s="77">
        <v>1.6837554251764604</v>
      </c>
      <c r="AE44" s="77">
        <v>6.5884205242905924</v>
      </c>
      <c r="AF44" s="77">
        <v>8.9634786821709067</v>
      </c>
      <c r="AG44" s="77">
        <v>15.597779123094734</v>
      </c>
    </row>
    <row r="45" spans="1:33">
      <c r="A45" s="75" t="s">
        <v>28</v>
      </c>
      <c r="B45" s="82"/>
      <c r="C45" s="82"/>
      <c r="D45" s="82"/>
      <c r="E45" s="82"/>
      <c r="F45" s="82"/>
      <c r="G45" s="82"/>
      <c r="H45" s="82"/>
      <c r="I45" s="82"/>
      <c r="J45" s="82"/>
      <c r="K45" s="82"/>
      <c r="L45" s="82"/>
      <c r="M45" s="82"/>
      <c r="N45" s="76">
        <v>126.50300000000007</v>
      </c>
      <c r="O45" s="76">
        <v>546.4140000000001</v>
      </c>
      <c r="P45" s="76">
        <v>784.49300000000005</v>
      </c>
      <c r="Q45" s="76">
        <v>1040.3969999999999</v>
      </c>
      <c r="R45" s="51">
        <v>110.88099999999984</v>
      </c>
      <c r="S45" s="51">
        <v>483.89799999999951</v>
      </c>
      <c r="T45" s="51">
        <v>761.73999999999955</v>
      </c>
      <c r="U45" s="51">
        <v>1051.3880000000001</v>
      </c>
      <c r="V45" s="51">
        <v>65.932000000000002</v>
      </c>
      <c r="W45" s="51">
        <v>287.96700000000004</v>
      </c>
      <c r="X45" s="51">
        <v>449.447</v>
      </c>
      <c r="Y45" s="51">
        <v>674.18899999999996</v>
      </c>
      <c r="Z45" s="51">
        <v>143.52500000000003</v>
      </c>
      <c r="AA45" s="51">
        <v>498.57899999999967</v>
      </c>
      <c r="AB45" s="51">
        <v>771.97799999999984</v>
      </c>
      <c r="AC45" s="51">
        <v>1311.1320000000001</v>
      </c>
      <c r="AD45" s="51">
        <v>319.75800000000015</v>
      </c>
      <c r="AE45" s="51">
        <v>777.68100000000027</v>
      </c>
      <c r="AF45" s="51">
        <v>1028.2080000000003</v>
      </c>
      <c r="AG45" s="51">
        <v>1622.2369999999996</v>
      </c>
    </row>
    <row r="46" spans="1:33">
      <c r="A46" s="72"/>
      <c r="B46" s="82"/>
      <c r="C46" s="82"/>
      <c r="D46" s="82"/>
      <c r="E46" s="82"/>
      <c r="F46" s="82"/>
      <c r="G46" s="82"/>
      <c r="H46" s="82"/>
      <c r="I46" s="82"/>
      <c r="J46" s="82"/>
      <c r="K46" s="82"/>
      <c r="L46" s="82"/>
      <c r="M46" s="82"/>
      <c r="N46" s="77"/>
      <c r="O46" s="77"/>
      <c r="P46" s="77"/>
      <c r="Q46" s="77"/>
      <c r="V46" s="65"/>
      <c r="AD46" s="80"/>
      <c r="AE46" s="80"/>
      <c r="AF46" s="80"/>
      <c r="AG46" s="80"/>
    </row>
    <row r="47" spans="1:33">
      <c r="A47" s="81" t="s">
        <v>237</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row>
    <row r="48" spans="1:33">
      <c r="A48" s="72" t="s">
        <v>26</v>
      </c>
      <c r="B48" s="82" t="s">
        <v>67</v>
      </c>
      <c r="C48" s="82" t="s">
        <v>67</v>
      </c>
      <c r="D48" s="82" t="s">
        <v>67</v>
      </c>
      <c r="E48" s="82" t="s">
        <v>67</v>
      </c>
      <c r="F48" s="82" t="s">
        <v>67</v>
      </c>
      <c r="G48" s="82" t="s">
        <v>67</v>
      </c>
      <c r="H48" s="82" t="s">
        <v>67</v>
      </c>
      <c r="I48" s="82" t="s">
        <v>67</v>
      </c>
      <c r="J48" s="82" t="s">
        <v>67</v>
      </c>
      <c r="K48" s="82" t="s">
        <v>67</v>
      </c>
      <c r="L48" s="82" t="s">
        <v>67</v>
      </c>
      <c r="M48" s="82" t="s">
        <v>67</v>
      </c>
      <c r="N48" s="51">
        <v>113</v>
      </c>
      <c r="O48" s="51">
        <v>193</v>
      </c>
      <c r="P48" s="51">
        <v>266</v>
      </c>
      <c r="Q48" s="51">
        <v>357</v>
      </c>
      <c r="R48" s="51">
        <v>154</v>
      </c>
      <c r="S48" s="51">
        <v>-263.99099999999999</v>
      </c>
      <c r="T48" s="51">
        <v>-282</v>
      </c>
      <c r="U48" s="51">
        <v>-282</v>
      </c>
      <c r="V48" s="51">
        <v>-61.415999999999997</v>
      </c>
      <c r="W48" s="51">
        <v>-979.21500000000003</v>
      </c>
      <c r="X48" s="51">
        <v>-968.93399999999997</v>
      </c>
      <c r="Y48" s="51">
        <v>-853.04899999999998</v>
      </c>
      <c r="Z48" s="51">
        <v>34.607999999999997</v>
      </c>
      <c r="AA48" s="51">
        <v>172.279</v>
      </c>
      <c r="AB48" s="51">
        <v>160.80000000000001</v>
      </c>
      <c r="AC48" s="51">
        <v>747.89300000000003</v>
      </c>
      <c r="AD48" s="51">
        <v>-4.093</v>
      </c>
      <c r="AE48" s="51">
        <v>-8.9830000000000005</v>
      </c>
      <c r="AF48" s="51">
        <v>-10.779</v>
      </c>
      <c r="AG48" s="51">
        <v>-5.1879999999999997</v>
      </c>
    </row>
    <row r="49" spans="1:33">
      <c r="A49" s="72"/>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row>
    <row r="50" spans="1:33">
      <c r="A50" s="81" t="s">
        <v>137</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row>
    <row r="51" spans="1:33">
      <c r="A51" s="72" t="s">
        <v>26</v>
      </c>
      <c r="B51" s="51">
        <v>490.37000000000029</v>
      </c>
      <c r="C51" s="51">
        <v>969.13799999999901</v>
      </c>
      <c r="D51" s="51">
        <v>1275.5200000000009</v>
      </c>
      <c r="E51" s="51">
        <v>-1288.5399999999995</v>
      </c>
      <c r="F51" s="51">
        <v>454.02900000000017</v>
      </c>
      <c r="G51" s="51">
        <v>907.92199999999934</v>
      </c>
      <c r="H51" s="51">
        <v>1216.1579999999997</v>
      </c>
      <c r="I51" s="51">
        <v>1594.3360000000011</v>
      </c>
      <c r="J51" s="51">
        <v>334.07900000000006</v>
      </c>
      <c r="K51" s="51">
        <v>710.23900000000049</v>
      </c>
      <c r="L51" s="51">
        <v>906.56800000000112</v>
      </c>
      <c r="M51" s="51">
        <v>1168.4150000000009</v>
      </c>
      <c r="N51" s="51">
        <v>159.05900000000133</v>
      </c>
      <c r="O51" s="51">
        <v>465.86700000000064</v>
      </c>
      <c r="P51" s="51">
        <v>701.6820000000007</v>
      </c>
      <c r="Q51" s="51">
        <v>1172.3570000000004</v>
      </c>
      <c r="R51" s="51">
        <v>318.08399999999983</v>
      </c>
      <c r="S51" s="51">
        <v>259.92100000000005</v>
      </c>
      <c r="T51" s="51">
        <v>-123.77899999999991</v>
      </c>
      <c r="U51" s="51">
        <v>250.88299999999998</v>
      </c>
      <c r="V51" s="51">
        <v>49.588000000000477</v>
      </c>
      <c r="W51" s="51">
        <v>-624.22299999999996</v>
      </c>
      <c r="X51" s="51">
        <v>-531.22599999999863</v>
      </c>
      <c r="Y51" s="51">
        <v>-108.86699999999951</v>
      </c>
      <c r="Z51" s="51">
        <v>118.12600000000009</v>
      </c>
      <c r="AA51" s="51">
        <v>530.92700000000013</v>
      </c>
      <c r="AB51" s="51">
        <v>707.99800000000073</v>
      </c>
      <c r="AC51" s="51">
        <v>1359.697000000001</v>
      </c>
      <c r="AD51" s="51">
        <v>141.59400000000019</v>
      </c>
      <c r="AE51" s="51">
        <v>489.51000000000039</v>
      </c>
      <c r="AF51" s="51">
        <v>681.77600000000098</v>
      </c>
      <c r="AG51" s="51">
        <v>1159.7079999999987</v>
      </c>
    </row>
    <row r="52" spans="1:33">
      <c r="A52" s="72" t="s">
        <v>31</v>
      </c>
      <c r="B52" s="77">
        <v>7.35</v>
      </c>
      <c r="C52" s="77">
        <v>14.19</v>
      </c>
      <c r="D52" s="77">
        <v>18.899999999999999</v>
      </c>
      <c r="E52" s="77">
        <v>-19.98</v>
      </c>
      <c r="F52" s="77">
        <v>6.68</v>
      </c>
      <c r="G52" s="77">
        <v>13.04</v>
      </c>
      <c r="H52" s="77">
        <v>17.68</v>
      </c>
      <c r="I52" s="77">
        <v>22.93</v>
      </c>
      <c r="J52" s="77">
        <v>4.7300000000000004</v>
      </c>
      <c r="K52" s="77">
        <v>9.7100000000000009</v>
      </c>
      <c r="L52" s="77">
        <v>12.72</v>
      </c>
      <c r="M52" s="77">
        <v>16.39</v>
      </c>
      <c r="N52" s="77">
        <v>2.4271903315372469</v>
      </c>
      <c r="O52" s="77">
        <v>6.6406662213311183</v>
      </c>
      <c r="P52" s="77">
        <v>10.399322826672577</v>
      </c>
      <c r="Q52" s="77">
        <v>17.100459454095322</v>
      </c>
      <c r="R52" s="77">
        <v>4.9238941825603977</v>
      </c>
      <c r="S52" s="77">
        <v>3.6271565347527757</v>
      </c>
      <c r="T52" s="77">
        <v>-2.0828756009108318</v>
      </c>
      <c r="U52" s="77">
        <v>3.2155569613899422</v>
      </c>
      <c r="V52" s="77">
        <v>0.54548617729262838</v>
      </c>
      <c r="W52" s="77">
        <v>-10.158749409770589</v>
      </c>
      <c r="X52" s="77">
        <v>-8.8620306698860123</v>
      </c>
      <c r="Y52" s="77">
        <v>-3.1945213385848716</v>
      </c>
      <c r="Z52" s="77">
        <v>1.4352763724176818</v>
      </c>
      <c r="AA52" s="77">
        <v>7.0584566514984264</v>
      </c>
      <c r="AB52" s="77">
        <v>9.3702519605705064</v>
      </c>
      <c r="AC52" s="77">
        <v>18.734379780063662</v>
      </c>
      <c r="AD52" s="77">
        <v>1.6224143277457113</v>
      </c>
      <c r="AE52" s="77">
        <v>6.4537938254827694</v>
      </c>
      <c r="AF52" s="77">
        <v>8.8020987863723459</v>
      </c>
      <c r="AG52" s="77">
        <v>15.520177338923833</v>
      </c>
    </row>
    <row r="53" spans="1:33" ht="15.75" thickBot="1">
      <c r="A53" s="83" t="s">
        <v>202</v>
      </c>
      <c r="B53" s="84">
        <v>1862.8489999999999</v>
      </c>
      <c r="C53" s="84">
        <v>1716.135</v>
      </c>
      <c r="D53" s="84">
        <v>1860.797</v>
      </c>
      <c r="E53" s="84">
        <v>797.38299999999981</v>
      </c>
      <c r="F53" s="84">
        <v>733.06399999999985</v>
      </c>
      <c r="G53" s="84">
        <v>777.74000000000012</v>
      </c>
      <c r="H53" s="84">
        <v>634.08600000000001</v>
      </c>
      <c r="I53" s="84">
        <v>0.81199999999978445</v>
      </c>
      <c r="J53" s="84">
        <v>-17.120999999999981</v>
      </c>
      <c r="K53" s="84">
        <v>206.16999999999985</v>
      </c>
      <c r="L53" s="84">
        <v>372.89300000000026</v>
      </c>
      <c r="M53" s="84">
        <v>772.25</v>
      </c>
      <c r="N53" s="84">
        <v>737.99200000000019</v>
      </c>
      <c r="O53" s="84">
        <v>987.05500000000006</v>
      </c>
      <c r="P53" s="84">
        <v>927.85500000000002</v>
      </c>
      <c r="Q53" s="84">
        <v>361.89400000000012</v>
      </c>
      <c r="R53" s="84">
        <v>395.96200000000022</v>
      </c>
      <c r="S53" s="84">
        <v>912.74</v>
      </c>
      <c r="T53" s="84">
        <v>2133.7090000000003</v>
      </c>
      <c r="U53" s="84">
        <v>2124.3569999999995</v>
      </c>
      <c r="V53" s="84">
        <v>2688.5709999999999</v>
      </c>
      <c r="W53" s="84">
        <v>1795.8299999999997</v>
      </c>
      <c r="X53" s="84">
        <v>2100.444</v>
      </c>
      <c r="Y53" s="84">
        <v>2185.5340000000001</v>
      </c>
      <c r="Z53" s="84">
        <v>2439.3019999999997</v>
      </c>
      <c r="AA53" s="84">
        <v>2211.6409999999996</v>
      </c>
      <c r="AB53" s="84">
        <v>3309.364</v>
      </c>
      <c r="AC53" s="84">
        <v>1812.1849999999999</v>
      </c>
      <c r="AD53" s="84">
        <v>2333.8250000000003</v>
      </c>
      <c r="AE53" s="84">
        <v>2287.4349999999995</v>
      </c>
      <c r="AF53" s="84">
        <v>2852.3330000000001</v>
      </c>
      <c r="AG53" s="84">
        <v>2581.0509999999999</v>
      </c>
    </row>
    <row r="54" spans="1:33">
      <c r="B54" s="87"/>
    </row>
    <row r="55" spans="1:33">
      <c r="A55" s="2" t="s">
        <v>50</v>
      </c>
      <c r="B55" s="2"/>
      <c r="C55" s="2"/>
      <c r="D55" s="2"/>
      <c r="E55" s="2"/>
      <c r="V55" s="43"/>
      <c r="W55" s="43"/>
      <c r="X55" s="43"/>
      <c r="Y55" s="43"/>
      <c r="Z55" s="43"/>
      <c r="AA55" s="43"/>
      <c r="AB55" s="43"/>
    </row>
    <row r="56" spans="1:33">
      <c r="A56" s="2" t="s">
        <v>328</v>
      </c>
      <c r="B56" s="2"/>
      <c r="C56" s="2"/>
      <c r="D56" s="2"/>
      <c r="E56" s="2"/>
    </row>
    <row r="57" spans="1:33">
      <c r="A57" s="2" t="s">
        <v>329</v>
      </c>
      <c r="B57" s="2"/>
      <c r="C57" s="2"/>
      <c r="D57" s="2"/>
      <c r="E57" s="2"/>
      <c r="M57" s="87"/>
      <c r="Q57" s="87"/>
      <c r="U57" s="87"/>
    </row>
    <row r="58" spans="1:33">
      <c r="A58" s="2"/>
      <c r="B58" s="2"/>
      <c r="C58" s="2"/>
      <c r="D58" s="2"/>
      <c r="E58" s="2"/>
      <c r="M58" s="87"/>
      <c r="Q58" s="87"/>
      <c r="U58" s="87"/>
    </row>
  </sheetData>
  <pageMargins left="0.7" right="0.7" top="0.75" bottom="0.75" header="0.3" footer="0.3"/>
  <pageSetup paperSize="8" scale="74" orientation="portrait" r:id="rId1"/>
  <headerFooter>
    <oddHeader>&amp;L&amp;"Calibri"&amp;11 [Restricted]&amp;1#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210"/>
  <sheetViews>
    <sheetView view="pageBreakPreview" zoomScale="90" zoomScaleNormal="80" zoomScaleSheetLayoutView="90" zoomScalePageLayoutView="120" workbookViewId="0">
      <pane xSplit="1" ySplit="3" topLeftCell="R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56.5703125" style="39" customWidth="1"/>
    <col min="2" max="17" width="8.7109375" style="39" hidden="1" customWidth="1"/>
    <col min="18" max="18" width="9" style="39" bestFit="1" customWidth="1"/>
    <col min="19" max="26" width="9.28515625" style="39" bestFit="1" customWidth="1"/>
    <col min="27" max="33" width="9.7109375" style="39" bestFit="1" customWidth="1"/>
    <col min="34" max="16384" width="8.7109375" style="39"/>
  </cols>
  <sheetData>
    <row r="1" spans="1:33">
      <c r="A1" s="41" t="s">
        <v>300</v>
      </c>
      <c r="B1" s="41"/>
      <c r="C1" s="41"/>
      <c r="D1" s="41"/>
      <c r="E1" s="41"/>
    </row>
    <row r="2" spans="1:33" ht="15.75" thickBot="1">
      <c r="A2" s="41" t="s">
        <v>2</v>
      </c>
      <c r="V2" s="147"/>
      <c r="W2" s="147"/>
      <c r="X2" s="147"/>
      <c r="Y2" s="147"/>
      <c r="Z2" s="147"/>
      <c r="AA2" s="147"/>
      <c r="AB2" s="147"/>
      <c r="AC2" s="147"/>
      <c r="AD2" s="147"/>
      <c r="AE2" s="147"/>
      <c r="AF2" s="147"/>
    </row>
    <row r="3" spans="1:33" ht="15.75" thickBot="1">
      <c r="A3" s="16" t="s">
        <v>20</v>
      </c>
      <c r="B3" s="69" t="s">
        <v>163</v>
      </c>
      <c r="C3" s="69" t="s">
        <v>164</v>
      </c>
      <c r="D3" s="69" t="s">
        <v>165</v>
      </c>
      <c r="E3" s="69" t="s">
        <v>166</v>
      </c>
      <c r="F3" s="42" t="s">
        <v>32</v>
      </c>
      <c r="G3" s="42" t="s">
        <v>33</v>
      </c>
      <c r="H3" s="42" t="s">
        <v>34</v>
      </c>
      <c r="I3" s="42" t="s">
        <v>35</v>
      </c>
      <c r="J3" s="42" t="s">
        <v>150</v>
      </c>
      <c r="K3" s="42" t="s">
        <v>151</v>
      </c>
      <c r="L3" s="42" t="s">
        <v>152</v>
      </c>
      <c r="M3" s="42" t="s">
        <v>153</v>
      </c>
      <c r="N3" s="42" t="s">
        <v>36</v>
      </c>
      <c r="O3" s="42" t="s">
        <v>37</v>
      </c>
      <c r="P3" s="42" t="s">
        <v>38</v>
      </c>
      <c r="Q3" s="42" t="s">
        <v>39</v>
      </c>
      <c r="R3" s="42" t="s">
        <v>40</v>
      </c>
      <c r="S3" s="42" t="s">
        <v>41</v>
      </c>
      <c r="T3" s="42" t="s">
        <v>42</v>
      </c>
      <c r="U3" s="42" t="s">
        <v>43</v>
      </c>
      <c r="V3" s="42" t="s">
        <v>243</v>
      </c>
      <c r="W3" s="42" t="s">
        <v>244</v>
      </c>
      <c r="X3" s="42" t="s">
        <v>245</v>
      </c>
      <c r="Y3" s="42" t="s">
        <v>246</v>
      </c>
      <c r="Z3" s="42" t="s">
        <v>247</v>
      </c>
      <c r="AA3" s="42" t="s">
        <v>298</v>
      </c>
      <c r="AB3" s="42" t="s">
        <v>313</v>
      </c>
      <c r="AC3" s="42" t="s">
        <v>330</v>
      </c>
      <c r="AD3" s="42" t="s">
        <v>343</v>
      </c>
      <c r="AE3" s="42" t="s">
        <v>346</v>
      </c>
      <c r="AF3" s="42" t="s">
        <v>351</v>
      </c>
      <c r="AG3" s="42" t="s">
        <v>356</v>
      </c>
    </row>
    <row r="4" spans="1:33" ht="15.75" thickTop="1">
      <c r="A4" s="46" t="s">
        <v>21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c r="A5" s="13" t="s">
        <v>22</v>
      </c>
      <c r="B5" s="8">
        <v>3124.817</v>
      </c>
      <c r="C5" s="8">
        <v>3531.3329999999996</v>
      </c>
      <c r="D5" s="8">
        <v>3105.6930000000011</v>
      </c>
      <c r="E5" s="8">
        <v>3711.2860000000001</v>
      </c>
      <c r="F5" s="8">
        <v>3259.444</v>
      </c>
      <c r="G5" s="8">
        <v>3516.8089999999997</v>
      </c>
      <c r="H5" s="8">
        <v>2940.0420000000004</v>
      </c>
      <c r="I5" s="8">
        <v>3619.7890000000007</v>
      </c>
      <c r="J5" s="8">
        <v>3208.5909999999999</v>
      </c>
      <c r="K5" s="8">
        <v>3605.3760000000002</v>
      </c>
      <c r="L5" s="8">
        <v>3191.0369999999998</v>
      </c>
      <c r="M5" s="8">
        <v>4067.8879999999999</v>
      </c>
      <c r="N5" s="95">
        <v>3597.376000000002</v>
      </c>
      <c r="O5" s="8">
        <v>4108.8159999999998</v>
      </c>
      <c r="P5" s="8">
        <v>3668.9409999999998</v>
      </c>
      <c r="Q5" s="8">
        <v>4371.1019999999999</v>
      </c>
      <c r="R5" s="8">
        <v>3700.569</v>
      </c>
      <c r="S5" s="8">
        <v>4154.5129999999999</v>
      </c>
      <c r="T5" s="8">
        <v>3818.598</v>
      </c>
      <c r="U5" s="8">
        <v>4544.6710000000003</v>
      </c>
      <c r="V5" s="8">
        <v>3326.5770000000002</v>
      </c>
      <c r="W5" s="8">
        <v>3718.0790000000002</v>
      </c>
      <c r="X5" s="8">
        <v>3657</v>
      </c>
      <c r="Y5" s="8">
        <v>4297.1289999999999</v>
      </c>
      <c r="Z5" s="8">
        <v>3704.4380000000001</v>
      </c>
      <c r="AA5" s="8">
        <v>4246.232</v>
      </c>
      <c r="AB5" s="8">
        <v>4279.7240000000002</v>
      </c>
      <c r="AC5" s="8">
        <v>5306.7190000000001</v>
      </c>
      <c r="AD5" s="8">
        <v>4674.152</v>
      </c>
      <c r="AE5" s="8">
        <v>5009.875</v>
      </c>
      <c r="AF5" s="8">
        <v>4682.8149999999996</v>
      </c>
      <c r="AG5" s="8">
        <v>5374.9049999999997</v>
      </c>
    </row>
    <row r="6" spans="1:33">
      <c r="A6" s="13" t="s">
        <v>51</v>
      </c>
      <c r="B6" s="8">
        <v>-1874.4249999999997</v>
      </c>
      <c r="C6" s="8">
        <v>-2075.2170000000006</v>
      </c>
      <c r="D6" s="8">
        <v>-1923.8329999999992</v>
      </c>
      <c r="E6" s="8">
        <v>-2165.8850000000011</v>
      </c>
      <c r="F6" s="8">
        <v>-1960.09</v>
      </c>
      <c r="G6" s="8">
        <v>-2057.5560000000005</v>
      </c>
      <c r="H6" s="8">
        <v>-1809.5520000000001</v>
      </c>
      <c r="I6" s="8">
        <v>-2071.2499999999991</v>
      </c>
      <c r="J6" s="8">
        <v>-1962.029</v>
      </c>
      <c r="K6" s="8">
        <v>-2103.9989999999998</v>
      </c>
      <c r="L6" s="8">
        <v>-2025.8629999999998</v>
      </c>
      <c r="M6" s="8">
        <v>-2379.5860000000002</v>
      </c>
      <c r="N6" s="95">
        <v>-2320.4400000000005</v>
      </c>
      <c r="O6" s="8">
        <v>-2447.9499999999998</v>
      </c>
      <c r="P6" s="8">
        <v>-2304.482</v>
      </c>
      <c r="Q6" s="8">
        <v>-2706.4859999999999</v>
      </c>
      <c r="R6" s="8">
        <v>-2341.0250000000001</v>
      </c>
      <c r="S6" s="8">
        <v>-2542.44</v>
      </c>
      <c r="T6" s="8">
        <v>-2346.808</v>
      </c>
      <c r="U6" s="8">
        <v>-2878.6309999999999</v>
      </c>
      <c r="V6" s="8">
        <v>-2200.2979999999998</v>
      </c>
      <c r="W6" s="8">
        <v>-2411.4870000000001</v>
      </c>
      <c r="X6" s="8">
        <v>-2554.4630000000002</v>
      </c>
      <c r="Y6" s="8">
        <v>-2750.355</v>
      </c>
      <c r="Z6" s="8">
        <v>-2480.2190000000001</v>
      </c>
      <c r="AA6" s="8">
        <v>-2648.03</v>
      </c>
      <c r="AB6" s="8">
        <v>-2789.7759999999998</v>
      </c>
      <c r="AC6" s="8">
        <v>-3052.8319999999999</v>
      </c>
      <c r="AD6" s="8">
        <v>-2956.2559999999999</v>
      </c>
      <c r="AE6" s="8">
        <v>-3058.1239999999998</v>
      </c>
      <c r="AF6" s="8">
        <v>-2984.9479999999999</v>
      </c>
      <c r="AG6" s="8">
        <v>-3273.6570000000002</v>
      </c>
    </row>
    <row r="7" spans="1:33">
      <c r="A7" s="19" t="s">
        <v>52</v>
      </c>
      <c r="B7" s="9">
        <v>1250.3920000000003</v>
      </c>
      <c r="C7" s="9">
        <v>1456.1159999999991</v>
      </c>
      <c r="D7" s="9">
        <v>1181.8600000000019</v>
      </c>
      <c r="E7" s="9">
        <v>1545.4009999999989</v>
      </c>
      <c r="F7" s="9">
        <v>1299.354</v>
      </c>
      <c r="G7" s="9">
        <v>1459.2529999999992</v>
      </c>
      <c r="H7" s="9">
        <v>1130.4900000000002</v>
      </c>
      <c r="I7" s="9">
        <v>1548.5390000000016</v>
      </c>
      <c r="J7" s="9">
        <v>1246.5619999999999</v>
      </c>
      <c r="K7" s="9">
        <v>1501.3770000000004</v>
      </c>
      <c r="L7" s="9">
        <v>1165.174</v>
      </c>
      <c r="M7" s="9">
        <v>1688.3019999999997</v>
      </c>
      <c r="N7" s="96">
        <v>1276.9360000000015</v>
      </c>
      <c r="O7" s="9">
        <v>1660.866</v>
      </c>
      <c r="P7" s="9">
        <v>1364.4589999999998</v>
      </c>
      <c r="Q7" s="9">
        <v>1664.616</v>
      </c>
      <c r="R7" s="9">
        <v>1359.5439999999999</v>
      </c>
      <c r="S7" s="9">
        <v>1612.0729999999999</v>
      </c>
      <c r="T7" s="9">
        <v>1471.79</v>
      </c>
      <c r="U7" s="9">
        <v>1666.0400000000004</v>
      </c>
      <c r="V7" s="9">
        <v>1126.2790000000005</v>
      </c>
      <c r="W7" s="9">
        <v>1306.5920000000001</v>
      </c>
      <c r="X7" s="9">
        <v>1102.5369999999998</v>
      </c>
      <c r="Y7" s="9">
        <v>1546.7739999999999</v>
      </c>
      <c r="Z7" s="9">
        <v>1224.2190000000001</v>
      </c>
      <c r="AA7" s="9">
        <v>1598.2019999999998</v>
      </c>
      <c r="AB7" s="9">
        <v>1489.9480000000003</v>
      </c>
      <c r="AC7" s="9">
        <v>2253.8870000000002</v>
      </c>
      <c r="AD7" s="9">
        <v>1717.8960000000002</v>
      </c>
      <c r="AE7" s="9">
        <v>1951.7510000000002</v>
      </c>
      <c r="AF7" s="9">
        <v>1697.8669999999997</v>
      </c>
      <c r="AG7" s="9">
        <v>2101.2479999999996</v>
      </c>
    </row>
    <row r="8" spans="1:33">
      <c r="A8" s="13"/>
      <c r="B8" s="8"/>
      <c r="C8" s="8"/>
      <c r="D8" s="8"/>
      <c r="E8" s="8"/>
      <c r="F8" s="8"/>
      <c r="G8" s="8"/>
      <c r="H8" s="8"/>
      <c r="I8" s="8"/>
      <c r="J8" s="8"/>
      <c r="K8" s="8"/>
      <c r="L8" s="8"/>
      <c r="M8" s="8"/>
      <c r="N8" s="95"/>
      <c r="O8" s="8"/>
      <c r="P8" s="8"/>
      <c r="Q8" s="8"/>
      <c r="R8" s="8"/>
      <c r="S8" s="8"/>
      <c r="T8" s="8"/>
      <c r="U8" s="8"/>
      <c r="V8" s="8"/>
      <c r="W8" s="8"/>
      <c r="X8" s="8"/>
      <c r="Y8" s="8"/>
      <c r="Z8" s="8"/>
      <c r="AA8" s="8"/>
      <c r="AB8" s="8"/>
      <c r="AC8" s="8"/>
      <c r="AD8" s="8"/>
      <c r="AE8" s="8"/>
      <c r="AF8" s="8"/>
      <c r="AG8" s="8"/>
    </row>
    <row r="9" spans="1:33">
      <c r="A9" s="13" t="s">
        <v>266</v>
      </c>
      <c r="B9" s="8">
        <v>-788.80399999999997</v>
      </c>
      <c r="C9" s="8">
        <v>-821.61000000000024</v>
      </c>
      <c r="D9" s="8">
        <v>-802.02199999999993</v>
      </c>
      <c r="E9" s="8">
        <v>-963.27300000000014</v>
      </c>
      <c r="F9" s="8">
        <v>-940.99699999999996</v>
      </c>
      <c r="G9" s="8">
        <v>-885.78799999999967</v>
      </c>
      <c r="H9" s="8">
        <v>-810.42500000000041</v>
      </c>
      <c r="I9" s="8">
        <v>-1039.1019999999999</v>
      </c>
      <c r="J9" s="8">
        <v>-974.03699999999992</v>
      </c>
      <c r="K9" s="8">
        <v>-1001.0980000000002</v>
      </c>
      <c r="L9" s="8">
        <v>-977.20299999999997</v>
      </c>
      <c r="M9" s="8">
        <v>-1168.654</v>
      </c>
      <c r="N9" s="95">
        <v>-1089.5860000000002</v>
      </c>
      <c r="O9" s="8">
        <v>-1119.222</v>
      </c>
      <c r="P9" s="8">
        <v>-1089.799</v>
      </c>
      <c r="Q9" s="8">
        <v>-1193.085</v>
      </c>
      <c r="R9" s="8">
        <v>-1145.27</v>
      </c>
      <c r="S9" s="8">
        <v>-1115.5340000000001</v>
      </c>
      <c r="T9" s="8">
        <v>-1175.625</v>
      </c>
      <c r="U9" s="8">
        <v>-1148.3889999999999</v>
      </c>
      <c r="V9" s="8">
        <v>-240.458</v>
      </c>
      <c r="W9" s="8">
        <v>-259.48899999999998</v>
      </c>
      <c r="X9" s="8">
        <v>-261.03399999999999</v>
      </c>
      <c r="Y9" s="8">
        <v>-292.601</v>
      </c>
      <c r="Z9" s="8">
        <v>-290.26400000000001</v>
      </c>
      <c r="AA9" s="8">
        <v>-376.46199999999999</v>
      </c>
      <c r="AB9" s="8">
        <v>-418.661</v>
      </c>
      <c r="AC9" s="8">
        <v>-553.24199999999996</v>
      </c>
      <c r="AD9" s="8">
        <v>-505.47199999999998</v>
      </c>
      <c r="AE9" s="8">
        <v>-482.01100000000002</v>
      </c>
      <c r="AF9" s="8">
        <v>-505.11700000000002</v>
      </c>
      <c r="AG9" s="8">
        <v>-588.65800000000002</v>
      </c>
    </row>
    <row r="10" spans="1:33">
      <c r="A10" s="13" t="s">
        <v>265</v>
      </c>
      <c r="B10" s="8"/>
      <c r="C10" s="8"/>
      <c r="D10" s="8"/>
      <c r="E10" s="8"/>
      <c r="F10" s="8"/>
      <c r="G10" s="8"/>
      <c r="H10" s="8"/>
      <c r="I10" s="8"/>
      <c r="J10" s="8"/>
      <c r="K10" s="8"/>
      <c r="L10" s="8"/>
      <c r="M10" s="8"/>
      <c r="N10" s="95"/>
      <c r="O10" s="8"/>
      <c r="P10" s="8"/>
      <c r="Q10" s="8"/>
      <c r="R10" s="8"/>
      <c r="S10" s="8"/>
      <c r="T10" s="8"/>
      <c r="U10" s="8"/>
      <c r="V10" s="8">
        <v>-701.71699999999998</v>
      </c>
      <c r="W10" s="8">
        <v>-689.43100000000004</v>
      </c>
      <c r="X10" s="8">
        <v>-708.125</v>
      </c>
      <c r="Y10" s="8">
        <v>-867.82</v>
      </c>
      <c r="Z10" s="8">
        <v>-806.21799999999996</v>
      </c>
      <c r="AA10" s="8">
        <v>-821.56600000000003</v>
      </c>
      <c r="AB10" s="8">
        <v>-808.48500000000001</v>
      </c>
      <c r="AC10" s="8">
        <v>-1269.759</v>
      </c>
      <c r="AD10" s="8">
        <v>-993.53200000000004</v>
      </c>
      <c r="AE10" s="8">
        <v>-1040.3820000000001</v>
      </c>
      <c r="AF10" s="8">
        <v>-874.29599999999994</v>
      </c>
      <c r="AG10" s="8">
        <v>-961.24700000000007</v>
      </c>
    </row>
    <row r="11" spans="1:33">
      <c r="A11" s="13" t="s">
        <v>269</v>
      </c>
      <c r="B11" s="8">
        <v>-29.967000000000002</v>
      </c>
      <c r="C11" s="8">
        <v>-41.567999999999998</v>
      </c>
      <c r="D11" s="8">
        <v>-22.135000000000005</v>
      </c>
      <c r="E11" s="8">
        <v>-31.311999999999998</v>
      </c>
      <c r="F11" s="8">
        <v>-17.590999999999998</v>
      </c>
      <c r="G11" s="8">
        <v>-21.825000000000006</v>
      </c>
      <c r="H11" s="8">
        <v>-31.779999999999994</v>
      </c>
      <c r="I11" s="8">
        <v>4.4979999999999905</v>
      </c>
      <c r="J11" s="8">
        <v>-51.808999999999997</v>
      </c>
      <c r="K11" s="8">
        <v>-35.060999999999993</v>
      </c>
      <c r="L11" s="8">
        <v>-25.240000000000002</v>
      </c>
      <c r="M11" s="8">
        <v>-59.111999999999995</v>
      </c>
      <c r="N11" s="95">
        <v>-69.804000000000002</v>
      </c>
      <c r="O11" s="8">
        <v>-69.703000000000003</v>
      </c>
      <c r="P11" s="8">
        <v>-59.975999999999999</v>
      </c>
      <c r="Q11" s="8">
        <v>-3.4990000000000001</v>
      </c>
      <c r="R11" s="8">
        <v>-72.028000000000006</v>
      </c>
      <c r="S11" s="8">
        <v>-44.393000000000001</v>
      </c>
      <c r="T11" s="8">
        <v>-58.651000000000003</v>
      </c>
      <c r="U11" s="8">
        <v>-80.289000000000001</v>
      </c>
      <c r="V11" s="8">
        <v>6.35</v>
      </c>
      <c r="W11" s="8">
        <v>9.75</v>
      </c>
      <c r="X11" s="8">
        <v>11.016</v>
      </c>
      <c r="Y11" s="8">
        <v>31.327000000000002</v>
      </c>
      <c r="Z11" s="8">
        <v>18.591000000000001</v>
      </c>
      <c r="AA11" s="8">
        <v>14.215</v>
      </c>
      <c r="AB11" s="8">
        <v>19.956</v>
      </c>
      <c r="AC11" s="8">
        <v>64.394000000000005</v>
      </c>
      <c r="AD11" s="8">
        <v>119.22</v>
      </c>
      <c r="AE11" s="8">
        <v>21.05</v>
      </c>
      <c r="AF11" s="8">
        <v>34.69</v>
      </c>
      <c r="AG11" s="8">
        <v>39.932000000000002</v>
      </c>
    </row>
    <row r="12" spans="1:33">
      <c r="A12" s="13" t="s">
        <v>268</v>
      </c>
      <c r="B12" s="8"/>
      <c r="C12" s="8"/>
      <c r="D12" s="8"/>
      <c r="E12" s="8"/>
      <c r="F12" s="8"/>
      <c r="G12" s="8"/>
      <c r="H12" s="8"/>
      <c r="I12" s="8"/>
      <c r="J12" s="8"/>
      <c r="K12" s="8"/>
      <c r="L12" s="8"/>
      <c r="M12" s="8"/>
      <c r="N12" s="95"/>
      <c r="O12" s="8"/>
      <c r="P12" s="8"/>
      <c r="Q12" s="8"/>
      <c r="R12" s="8"/>
      <c r="S12" s="8"/>
      <c r="T12" s="8"/>
      <c r="U12" s="8"/>
      <c r="V12" s="8">
        <v>-45.127000000000002</v>
      </c>
      <c r="W12" s="8">
        <v>-5.0750000000000002</v>
      </c>
      <c r="X12" s="8">
        <v>-2.4950000000000001</v>
      </c>
      <c r="Y12" s="8">
        <v>-3.4489999999999998</v>
      </c>
      <c r="Z12" s="8">
        <v>-19.503</v>
      </c>
      <c r="AA12" s="8">
        <v>-26.882000000000001</v>
      </c>
      <c r="AB12" s="8">
        <v>-21.553000000000001</v>
      </c>
      <c r="AC12" s="8">
        <v>-14.965</v>
      </c>
      <c r="AD12" s="8">
        <v>-100.74</v>
      </c>
      <c r="AE12" s="8">
        <v>-10.993</v>
      </c>
      <c r="AF12" s="8">
        <v>-23.448</v>
      </c>
      <c r="AG12" s="8">
        <v>-21.794</v>
      </c>
    </row>
    <row r="13" spans="1:33">
      <c r="A13" s="13" t="s">
        <v>53</v>
      </c>
      <c r="B13" s="8">
        <v>254.29</v>
      </c>
      <c r="C13" s="8">
        <v>94.842999999999989</v>
      </c>
      <c r="D13" s="8">
        <v>168.45099999999999</v>
      </c>
      <c r="E13" s="8">
        <v>116.267</v>
      </c>
      <c r="F13" s="8">
        <v>200.767</v>
      </c>
      <c r="G13" s="8">
        <v>132.81</v>
      </c>
      <c r="H13" s="8">
        <v>133.81799999999998</v>
      </c>
      <c r="I13" s="8">
        <v>-38.243999999999971</v>
      </c>
      <c r="J13" s="8">
        <v>233.17400000000001</v>
      </c>
      <c r="K13" s="8">
        <v>113.255</v>
      </c>
      <c r="L13" s="8">
        <v>125.80600000000001</v>
      </c>
      <c r="M13" s="8">
        <v>103.94800000000001</v>
      </c>
      <c r="N13" s="95">
        <v>0.98500000000001364</v>
      </c>
      <c r="O13" s="8">
        <v>0.93599999999993599</v>
      </c>
      <c r="P13" s="8">
        <v>6.1360000000000667</v>
      </c>
      <c r="Q13" s="8">
        <v>9.7620000000000005</v>
      </c>
      <c r="R13" s="8">
        <v>-0.23900000000001853</v>
      </c>
      <c r="S13" s="8">
        <v>0.25099999999997635</v>
      </c>
      <c r="T13" s="8">
        <v>2.6439999999999984</v>
      </c>
      <c r="U13" s="8">
        <v>-3.7989999999999995</v>
      </c>
      <c r="V13" s="8">
        <v>-2.8159999999999998</v>
      </c>
      <c r="W13" s="8">
        <v>-2.786</v>
      </c>
      <c r="X13" s="8">
        <v>-1.345</v>
      </c>
      <c r="Y13" s="8">
        <v>3.556</v>
      </c>
      <c r="Z13" s="8">
        <v>10.381</v>
      </c>
      <c r="AA13" s="8">
        <v>3.7120000000000002</v>
      </c>
      <c r="AB13" s="8">
        <v>-4.2859999999999996</v>
      </c>
      <c r="AC13" s="8">
        <v>-2.0110000000000001</v>
      </c>
      <c r="AD13" s="8">
        <v>-0.46899999999999997</v>
      </c>
      <c r="AE13" s="8">
        <v>-0.83399999999999996</v>
      </c>
      <c r="AF13" s="8">
        <v>-1.44</v>
      </c>
      <c r="AG13" s="8">
        <v>-1.8080000000000001</v>
      </c>
    </row>
    <row r="14" spans="1:33">
      <c r="A14" s="13" t="s">
        <v>54</v>
      </c>
      <c r="B14" s="10">
        <v>0</v>
      </c>
      <c r="C14" s="10">
        <v>0</v>
      </c>
      <c r="D14" s="10">
        <v>0</v>
      </c>
      <c r="E14" s="10">
        <v>-3181.6889999999999</v>
      </c>
      <c r="F14" s="10">
        <v>0</v>
      </c>
      <c r="G14" s="10">
        <v>0</v>
      </c>
      <c r="H14" s="10">
        <v>0</v>
      </c>
      <c r="I14" s="10">
        <v>0</v>
      </c>
      <c r="J14" s="10">
        <v>0</v>
      </c>
      <c r="K14" s="10">
        <v>0</v>
      </c>
      <c r="L14" s="10">
        <v>0</v>
      </c>
      <c r="M14" s="10">
        <v>-147.30799999999999</v>
      </c>
      <c r="N14" s="24">
        <v>-3.8857805861880479E-15</v>
      </c>
      <c r="O14" s="10">
        <v>-154.535</v>
      </c>
      <c r="P14" s="10">
        <v>-0.123</v>
      </c>
      <c r="Q14" s="10">
        <v>-0.35399999999999998</v>
      </c>
      <c r="R14" s="10">
        <v>77.242000000000004</v>
      </c>
      <c r="S14" s="10">
        <v>0</v>
      </c>
      <c r="T14" s="10">
        <v>-652.17899999999997</v>
      </c>
      <c r="U14" s="10">
        <v>63.13</v>
      </c>
      <c r="V14" s="10">
        <v>0</v>
      </c>
      <c r="W14" s="10">
        <v>-4.0000000000000001E-3</v>
      </c>
      <c r="X14" s="10">
        <v>4.0000000000000001E-3</v>
      </c>
      <c r="Y14" s="10">
        <v>-1E-3</v>
      </c>
      <c r="Z14" s="10">
        <v>0</v>
      </c>
      <c r="AA14" s="10">
        <v>-22.646000000000001</v>
      </c>
      <c r="AB14" s="10" t="s">
        <v>67</v>
      </c>
      <c r="AC14" s="10">
        <v>-317.67700000000002</v>
      </c>
      <c r="AD14" s="10">
        <v>-17.030999999999999</v>
      </c>
      <c r="AE14" s="10">
        <v>-12.962999999999999</v>
      </c>
      <c r="AF14" s="10">
        <v>11.851000000000001</v>
      </c>
      <c r="AG14" s="10">
        <v>28.047000000000001</v>
      </c>
    </row>
    <row r="15" spans="1:33">
      <c r="A15" s="19" t="s">
        <v>25</v>
      </c>
      <c r="B15" s="9">
        <v>685.91100000000029</v>
      </c>
      <c r="C15" s="9">
        <v>687.78099999999881</v>
      </c>
      <c r="D15" s="9">
        <v>526.15400000000204</v>
      </c>
      <c r="E15" s="9">
        <v>-2514.6060000000011</v>
      </c>
      <c r="F15" s="9">
        <v>541.53300000000013</v>
      </c>
      <c r="G15" s="9">
        <v>684.44999999999959</v>
      </c>
      <c r="H15" s="9">
        <v>422.10299999999984</v>
      </c>
      <c r="I15" s="9">
        <v>475.69100000000179</v>
      </c>
      <c r="J15" s="9">
        <v>453.89</v>
      </c>
      <c r="K15" s="9">
        <v>578.47300000000018</v>
      </c>
      <c r="L15" s="9">
        <v>288.53700000000003</v>
      </c>
      <c r="M15" s="9">
        <v>417.1759999999997</v>
      </c>
      <c r="N15" s="96">
        <v>118.53100000000128</v>
      </c>
      <c r="O15" s="9">
        <v>318.34199999999998</v>
      </c>
      <c r="P15" s="9">
        <v>220.69699999999995</v>
      </c>
      <c r="Q15" s="9">
        <v>477.43999999999994</v>
      </c>
      <c r="R15" s="9">
        <v>219.24899999999985</v>
      </c>
      <c r="S15" s="9">
        <v>452.39699999999971</v>
      </c>
      <c r="T15" s="9">
        <v>-412.02100000000002</v>
      </c>
      <c r="U15" s="9">
        <v>496.69300000000055</v>
      </c>
      <c r="V15" s="9">
        <v>142.51100000000048</v>
      </c>
      <c r="W15" s="9">
        <v>359.55700000000002</v>
      </c>
      <c r="X15" s="9">
        <v>140.55799999999979</v>
      </c>
      <c r="Y15" s="9">
        <v>417.78599999999972</v>
      </c>
      <c r="Z15" s="9">
        <v>137.20600000000007</v>
      </c>
      <c r="AA15" s="9">
        <v>368.57299999999969</v>
      </c>
      <c r="AB15" s="9">
        <v>256.91900000000027</v>
      </c>
      <c r="AC15" s="9">
        <v>160.62700000000018</v>
      </c>
      <c r="AD15" s="9">
        <v>219.87200000000018</v>
      </c>
      <c r="AE15" s="9">
        <v>425.61800000000017</v>
      </c>
      <c r="AF15" s="9">
        <v>340.10699999999986</v>
      </c>
      <c r="AG15" s="9">
        <v>595.71999999999969</v>
      </c>
    </row>
    <row r="16" spans="1:33">
      <c r="A16" s="13"/>
      <c r="B16" s="8"/>
      <c r="C16" s="8"/>
      <c r="D16" s="8"/>
      <c r="E16" s="8"/>
      <c r="F16" s="8"/>
      <c r="G16" s="8"/>
      <c r="H16" s="8"/>
      <c r="I16" s="8"/>
      <c r="J16" s="8"/>
      <c r="K16" s="8"/>
      <c r="L16" s="8"/>
      <c r="M16" s="8"/>
      <c r="N16" s="95"/>
      <c r="O16" s="8"/>
      <c r="P16" s="8"/>
      <c r="Q16" s="8"/>
      <c r="R16" s="8"/>
      <c r="S16" s="8"/>
      <c r="T16" s="8"/>
      <c r="U16" s="8"/>
      <c r="V16" s="8"/>
      <c r="W16" s="8"/>
      <c r="X16" s="8"/>
      <c r="Y16" s="8"/>
      <c r="Z16" s="8"/>
      <c r="AA16" s="8"/>
      <c r="AB16" s="8"/>
      <c r="AC16" s="8"/>
      <c r="AD16" s="8"/>
      <c r="AE16" s="8"/>
      <c r="AF16" s="8"/>
      <c r="AG16" s="8"/>
    </row>
    <row r="17" spans="1:33">
      <c r="A17" s="13" t="s">
        <v>55</v>
      </c>
      <c r="B17" s="8">
        <v>-14</v>
      </c>
      <c r="C17" s="8">
        <v>-13.613999999999999</v>
      </c>
      <c r="D17" s="8">
        <v>-17.218</v>
      </c>
      <c r="E17" s="8">
        <v>-14.583</v>
      </c>
      <c r="F17" s="8">
        <v>-16.268999999999998</v>
      </c>
      <c r="G17" s="8">
        <v>-7.9150000000000027</v>
      </c>
      <c r="H17" s="8">
        <v>-9.7060000000000066</v>
      </c>
      <c r="I17" s="8">
        <v>0.22400000000000375</v>
      </c>
      <c r="J17" s="8">
        <v>-1.0060000000000002</v>
      </c>
      <c r="K17" s="8">
        <v>-27.57</v>
      </c>
      <c r="L17" s="8">
        <v>-4.5100000000000051</v>
      </c>
      <c r="M17" s="8">
        <v>-13.216999999999992</v>
      </c>
      <c r="N17" s="95">
        <v>-2.6440000000000001</v>
      </c>
      <c r="O17" s="8">
        <v>-15.72</v>
      </c>
      <c r="P17" s="8">
        <v>4.016</v>
      </c>
      <c r="Q17" s="8">
        <v>13.577</v>
      </c>
      <c r="R17" s="8">
        <v>-2.7049999999999983</v>
      </c>
      <c r="S17" s="8">
        <v>-3.2520000000000007</v>
      </c>
      <c r="T17" s="8">
        <v>-2.177</v>
      </c>
      <c r="U17" s="8">
        <v>-3.2730000000000001</v>
      </c>
      <c r="V17" s="8">
        <v>-5.234</v>
      </c>
      <c r="W17" s="8">
        <v>-3.327</v>
      </c>
      <c r="X17" s="8">
        <v>-4.407</v>
      </c>
      <c r="Y17" s="8">
        <v>-5.1269999999999998</v>
      </c>
      <c r="Z17" s="8">
        <v>-6.01</v>
      </c>
      <c r="AA17" s="8">
        <v>-5.7359999999999998</v>
      </c>
      <c r="AB17" s="8">
        <v>-6.8470000000000004</v>
      </c>
      <c r="AC17" s="8">
        <v>-5.4249999999999998</v>
      </c>
      <c r="AD17" s="8">
        <v>-3.2989999999999999</v>
      </c>
      <c r="AE17" s="8">
        <v>-0.77600000000000002</v>
      </c>
      <c r="AF17" s="8">
        <v>-0.65500000000000114</v>
      </c>
      <c r="AG17" s="8">
        <v>9.3999999999999417E-2</v>
      </c>
    </row>
    <row r="18" spans="1:33">
      <c r="A18" s="13" t="s">
        <v>56</v>
      </c>
      <c r="B18" s="8">
        <v>-0.61899999999999977</v>
      </c>
      <c r="C18" s="8">
        <v>6.5249999999999986</v>
      </c>
      <c r="D18" s="8">
        <v>-69.417000000000101</v>
      </c>
      <c r="E18" s="8">
        <v>10.6340000000001</v>
      </c>
      <c r="F18" s="8">
        <v>65.358999999999995</v>
      </c>
      <c r="G18" s="8">
        <v>-89.657999999999987</v>
      </c>
      <c r="H18" s="8">
        <v>-23.160000000000153</v>
      </c>
      <c r="I18" s="8">
        <v>-8.4629999999998091</v>
      </c>
      <c r="J18" s="8">
        <v>19.446999999999974</v>
      </c>
      <c r="K18" s="8">
        <v>-21.360000000000007</v>
      </c>
      <c r="L18" s="8">
        <v>-4.7539999999998912</v>
      </c>
      <c r="M18" s="8">
        <v>40.891999999999946</v>
      </c>
      <c r="N18" s="95">
        <v>-38.390999999999998</v>
      </c>
      <c r="O18" s="8">
        <v>3.0080000000000009</v>
      </c>
      <c r="P18" s="8">
        <v>-7.2490000000000006</v>
      </c>
      <c r="Q18" s="8">
        <v>20.094999999999999</v>
      </c>
      <c r="R18" s="8">
        <v>-22.561</v>
      </c>
      <c r="S18" s="8">
        <v>0.12100000000000088</v>
      </c>
      <c r="T18" s="8">
        <v>-0.71399999999999997</v>
      </c>
      <c r="U18" s="8">
        <v>4.8689999999999998</v>
      </c>
      <c r="V18" s="8">
        <v>-13.072999999999999</v>
      </c>
      <c r="W18" s="8">
        <v>-25.414999999999999</v>
      </c>
      <c r="X18" s="8">
        <v>-13.327000000000002</v>
      </c>
      <c r="Y18" s="8">
        <v>-10.715</v>
      </c>
      <c r="Z18" s="8">
        <v>-10.520999999999999</v>
      </c>
      <c r="AA18" s="8">
        <v>-11.547000000000001</v>
      </c>
      <c r="AB18" s="8">
        <v>-6.9980000000000002</v>
      </c>
      <c r="AC18" s="8">
        <v>-11.145</v>
      </c>
      <c r="AD18" s="8">
        <v>-10.743</v>
      </c>
      <c r="AE18" s="8">
        <v>-6.2080000000000002</v>
      </c>
      <c r="AF18" s="8">
        <v>-15.347000000000008</v>
      </c>
      <c r="AG18" s="8">
        <v>-12.596000000000066</v>
      </c>
    </row>
    <row r="19" spans="1:33">
      <c r="A19" s="19" t="s">
        <v>57</v>
      </c>
      <c r="B19" s="9">
        <v>671.29200000000026</v>
      </c>
      <c r="C19" s="9">
        <v>680.69199999999876</v>
      </c>
      <c r="D19" s="9">
        <v>439.51900000000194</v>
      </c>
      <c r="E19" s="9">
        <v>-2518.5550000000012</v>
      </c>
      <c r="F19" s="9">
        <v>590.62300000000016</v>
      </c>
      <c r="G19" s="9">
        <v>586.87699999999961</v>
      </c>
      <c r="H19" s="9">
        <v>389.23699999999968</v>
      </c>
      <c r="I19" s="9">
        <v>467.45200000000199</v>
      </c>
      <c r="J19" s="9">
        <v>472.33100000000002</v>
      </c>
      <c r="K19" s="9">
        <v>529.54300000000012</v>
      </c>
      <c r="L19" s="9">
        <v>279.27300000000014</v>
      </c>
      <c r="M19" s="9">
        <v>444.85099999999966</v>
      </c>
      <c r="N19" s="96">
        <v>77.496000000001288</v>
      </c>
      <c r="O19" s="9">
        <v>305.62999999999994</v>
      </c>
      <c r="P19" s="9">
        <v>217.46399999999994</v>
      </c>
      <c r="Q19" s="9">
        <v>511.11199999999997</v>
      </c>
      <c r="R19" s="9">
        <v>193.98299999999986</v>
      </c>
      <c r="S19" s="9">
        <v>449.26599999999968</v>
      </c>
      <c r="T19" s="9">
        <v>-414.91200000000003</v>
      </c>
      <c r="U19" s="9">
        <v>498.28900000000056</v>
      </c>
      <c r="V19" s="9">
        <v>124.20400000000048</v>
      </c>
      <c r="W19" s="9">
        <v>330.815</v>
      </c>
      <c r="X19" s="9">
        <v>122.82399999999978</v>
      </c>
      <c r="Y19" s="9">
        <v>401.94399999999973</v>
      </c>
      <c r="Z19" s="9">
        <v>120.67500000000008</v>
      </c>
      <c r="AA19" s="9">
        <v>351.28999999999968</v>
      </c>
      <c r="AB19" s="9">
        <v>243.07400000000027</v>
      </c>
      <c r="AC19" s="9">
        <v>144.05700000000016</v>
      </c>
      <c r="AD19" s="9">
        <v>205.83000000000018</v>
      </c>
      <c r="AE19" s="9">
        <v>418.63400000000013</v>
      </c>
      <c r="AF19" s="9">
        <v>324.1049999999999</v>
      </c>
      <c r="AG19" s="9">
        <v>583.21799999999962</v>
      </c>
    </row>
    <row r="20" spans="1:33">
      <c r="A20" s="13"/>
      <c r="B20" s="8"/>
      <c r="C20" s="8"/>
      <c r="D20" s="8"/>
      <c r="E20" s="8"/>
      <c r="F20" s="8"/>
      <c r="G20" s="8"/>
      <c r="H20" s="8"/>
      <c r="I20" s="8"/>
      <c r="J20" s="8"/>
      <c r="K20" s="8"/>
      <c r="L20" s="8"/>
      <c r="M20" s="8"/>
      <c r="N20" s="95"/>
      <c r="O20" s="8"/>
      <c r="P20" s="8"/>
      <c r="Q20" s="8"/>
      <c r="R20" s="8"/>
      <c r="S20" s="8"/>
      <c r="T20" s="8"/>
      <c r="U20" s="8"/>
      <c r="V20" s="8"/>
      <c r="W20" s="8"/>
      <c r="X20" s="8"/>
      <c r="Y20" s="8"/>
      <c r="Z20" s="8"/>
      <c r="AA20" s="8"/>
      <c r="AB20" s="8"/>
      <c r="AC20" s="8"/>
      <c r="AD20" s="8"/>
      <c r="AE20" s="8"/>
      <c r="AF20" s="8"/>
      <c r="AG20" s="8"/>
    </row>
    <row r="21" spans="1:33">
      <c r="A21" s="13" t="s">
        <v>58</v>
      </c>
      <c r="B21" s="8">
        <v>-180.92199999999997</v>
      </c>
      <c r="C21" s="8">
        <v>-201.92400000000004</v>
      </c>
      <c r="D21" s="8">
        <v>-133.13699999999994</v>
      </c>
      <c r="E21" s="8">
        <v>-45.504999999999995</v>
      </c>
      <c r="F21" s="8">
        <v>-136.59399999999999</v>
      </c>
      <c r="G21" s="8">
        <v>-132.98400000000004</v>
      </c>
      <c r="H21" s="8">
        <v>-81.000999999999976</v>
      </c>
      <c r="I21" s="8">
        <v>-89.273999999999944</v>
      </c>
      <c r="J21" s="8">
        <v>-138.25199999999998</v>
      </c>
      <c r="K21" s="8">
        <v>-153.38300000000001</v>
      </c>
      <c r="L21" s="8">
        <v>-82.944000000000003</v>
      </c>
      <c r="M21" s="8">
        <v>-183.50999999999979</v>
      </c>
      <c r="N21" s="95">
        <v>-31.803999999999974</v>
      </c>
      <c r="O21" s="8">
        <v>-78.497</v>
      </c>
      <c r="P21" s="8">
        <v>-54.484999999999999</v>
      </c>
      <c r="Q21" s="8">
        <v>-131.16399999999999</v>
      </c>
      <c r="R21" s="8">
        <v>-29.984000000000002</v>
      </c>
      <c r="S21" s="8">
        <v>-89.352999999999994</v>
      </c>
      <c r="T21" s="8">
        <v>49.492000000000012</v>
      </c>
      <c r="U21" s="8">
        <v>-123.736</v>
      </c>
      <c r="V21" s="8">
        <v>-13.2</v>
      </c>
      <c r="W21" s="8">
        <v>-86.826999999999998</v>
      </c>
      <c r="X21" s="8">
        <v>-40.107999999999997</v>
      </c>
      <c r="Y21" s="8">
        <v>-95.47</v>
      </c>
      <c r="Z21" s="8">
        <v>-37.156999999999996</v>
      </c>
      <c r="AA21" s="8">
        <v>-76.16</v>
      </c>
      <c r="AB21" s="8">
        <v>-54.524000000000001</v>
      </c>
      <c r="AC21" s="8">
        <v>-79.450999999999993</v>
      </c>
      <c r="AD21" s="8">
        <v>-60.143000000000001</v>
      </c>
      <c r="AE21" s="8">
        <v>-65.828000000000003</v>
      </c>
      <c r="AF21" s="8">
        <v>-130.04299999999998</v>
      </c>
      <c r="AG21" s="8">
        <v>-110.877</v>
      </c>
    </row>
    <row r="22" spans="1:33">
      <c r="A22" s="47" t="s">
        <v>59</v>
      </c>
      <c r="B22" s="9">
        <v>490.37000000000029</v>
      </c>
      <c r="C22" s="9">
        <v>478.76799999999872</v>
      </c>
      <c r="D22" s="9">
        <v>306.38200000000199</v>
      </c>
      <c r="E22" s="9">
        <v>-2564.0600000000013</v>
      </c>
      <c r="F22" s="9">
        <v>454.02900000000017</v>
      </c>
      <c r="G22" s="9">
        <v>453.89299999999957</v>
      </c>
      <c r="H22" s="9">
        <v>308.23599999999971</v>
      </c>
      <c r="I22" s="9">
        <v>378.17800000000204</v>
      </c>
      <c r="J22" s="9">
        <v>334.07900000000006</v>
      </c>
      <c r="K22" s="9">
        <v>376.16000000000008</v>
      </c>
      <c r="L22" s="9">
        <v>196.32900000000012</v>
      </c>
      <c r="M22" s="9">
        <v>261.34099999999989</v>
      </c>
      <c r="N22" s="96">
        <v>45.692000000001315</v>
      </c>
      <c r="O22" s="9">
        <v>227.13299999999992</v>
      </c>
      <c r="P22" s="9">
        <v>162.97899999999993</v>
      </c>
      <c r="Q22" s="9">
        <v>379.94799999999998</v>
      </c>
      <c r="R22" s="9">
        <v>163.99899999999985</v>
      </c>
      <c r="S22" s="9">
        <v>359.91299999999967</v>
      </c>
      <c r="T22" s="9">
        <v>-365.42</v>
      </c>
      <c r="U22" s="9">
        <v>374.55300000000057</v>
      </c>
      <c r="V22" s="9">
        <v>111.00400000000047</v>
      </c>
      <c r="W22" s="9">
        <v>243.988</v>
      </c>
      <c r="X22" s="9">
        <v>82.715999999999781</v>
      </c>
      <c r="Y22" s="9">
        <v>306.47399999999971</v>
      </c>
      <c r="Z22" s="9">
        <v>83.518000000000086</v>
      </c>
      <c r="AA22" s="9">
        <v>275.12999999999965</v>
      </c>
      <c r="AB22" s="9">
        <v>188.55000000000027</v>
      </c>
      <c r="AC22" s="9">
        <v>64.606000000000193</v>
      </c>
      <c r="AD22" s="9">
        <v>145.68700000000018</v>
      </c>
      <c r="AE22" s="9">
        <v>352.80600000000015</v>
      </c>
      <c r="AF22" s="9">
        <v>194.06199999999993</v>
      </c>
      <c r="AG22" s="9">
        <v>472.34099999999961</v>
      </c>
    </row>
    <row r="23" spans="1:33">
      <c r="A23" s="13"/>
      <c r="B23" s="11"/>
      <c r="C23" s="11"/>
      <c r="D23" s="11"/>
      <c r="E23" s="11"/>
      <c r="F23" s="11"/>
      <c r="G23" s="11"/>
      <c r="H23" s="11"/>
      <c r="I23" s="11"/>
      <c r="J23" s="11"/>
      <c r="K23" s="11"/>
      <c r="L23" s="11"/>
      <c r="M23" s="11"/>
      <c r="N23" s="97"/>
      <c r="O23" s="11"/>
      <c r="P23" s="11"/>
      <c r="Q23" s="11"/>
      <c r="R23" s="11"/>
      <c r="S23" s="11"/>
      <c r="T23" s="11"/>
      <c r="U23" s="11"/>
      <c r="V23" s="11"/>
      <c r="W23" s="11"/>
      <c r="X23" s="11"/>
      <c r="Y23" s="11"/>
      <c r="Z23" s="11"/>
      <c r="AA23" s="11"/>
      <c r="AB23" s="11"/>
      <c r="AC23" s="11"/>
      <c r="AD23" s="11"/>
      <c r="AE23" s="11"/>
      <c r="AF23" s="11"/>
      <c r="AG23" s="11"/>
    </row>
    <row r="24" spans="1:33">
      <c r="A24" s="45" t="s">
        <v>29</v>
      </c>
      <c r="B24" s="11"/>
      <c r="C24" s="11"/>
      <c r="D24" s="11"/>
      <c r="E24" s="11"/>
      <c r="F24" s="11"/>
      <c r="G24" s="11"/>
      <c r="H24" s="11"/>
      <c r="I24" s="11"/>
      <c r="J24" s="11"/>
      <c r="K24" s="11"/>
      <c r="L24" s="11"/>
      <c r="M24" s="11"/>
      <c r="N24" s="97"/>
      <c r="O24" s="11"/>
      <c r="P24" s="11"/>
      <c r="Q24" s="11"/>
      <c r="R24" s="11"/>
      <c r="S24" s="11"/>
      <c r="T24" s="11"/>
      <c r="U24" s="11"/>
      <c r="V24" s="11"/>
      <c r="W24" s="11"/>
      <c r="X24" s="11"/>
      <c r="Y24" s="11"/>
      <c r="Z24" s="11"/>
      <c r="AA24" s="11"/>
      <c r="AB24" s="11"/>
      <c r="AC24" s="11"/>
      <c r="AD24" s="11"/>
      <c r="AE24" s="11"/>
      <c r="AF24" s="11"/>
      <c r="AG24" s="11"/>
    </row>
    <row r="25" spans="1:33">
      <c r="A25" s="148" t="s">
        <v>257</v>
      </c>
      <c r="B25" s="11"/>
      <c r="C25" s="11"/>
      <c r="D25" s="11"/>
      <c r="E25" s="11"/>
      <c r="F25" s="11"/>
      <c r="G25" s="11"/>
      <c r="H25" s="11"/>
      <c r="I25" s="11"/>
      <c r="J25" s="11"/>
      <c r="K25" s="11"/>
      <c r="L25" s="11"/>
      <c r="M25" s="11"/>
      <c r="N25" s="97"/>
      <c r="O25" s="11"/>
      <c r="P25" s="11"/>
      <c r="Q25" s="11"/>
      <c r="R25" s="11"/>
      <c r="S25" s="11"/>
      <c r="T25" s="11"/>
      <c r="U25" s="11"/>
      <c r="V25" s="8">
        <v>8.284000000000006</v>
      </c>
      <c r="W25" s="8">
        <v>84.268000000000029</v>
      </c>
      <c r="X25" s="8">
        <v>10.281000000000001</v>
      </c>
      <c r="Y25" s="8">
        <v>115.88500000000001</v>
      </c>
      <c r="Z25" s="8">
        <v>34.607999999999997</v>
      </c>
      <c r="AA25" s="8">
        <v>137.67099999999999</v>
      </c>
      <c r="AB25" s="8">
        <v>-11.478999999999999</v>
      </c>
      <c r="AC25" s="8">
        <v>587.09299999999996</v>
      </c>
      <c r="AD25" s="8">
        <v>-4.093</v>
      </c>
      <c r="AE25" s="8">
        <v>-4.8899999999999997</v>
      </c>
      <c r="AF25" s="8">
        <v>-1.796</v>
      </c>
      <c r="AG25" s="8">
        <v>5.5910000000000002</v>
      </c>
    </row>
    <row r="26" spans="1:33">
      <c r="A26" s="21" t="s">
        <v>60</v>
      </c>
      <c r="B26" s="57" t="s">
        <v>67</v>
      </c>
      <c r="C26" s="57" t="s">
        <v>67</v>
      </c>
      <c r="D26" s="57" t="s">
        <v>67</v>
      </c>
      <c r="E26" s="57" t="s">
        <v>67</v>
      </c>
      <c r="F26" s="57" t="s">
        <v>67</v>
      </c>
      <c r="G26" s="57" t="s">
        <v>67</v>
      </c>
      <c r="H26" s="57" t="s">
        <v>67</v>
      </c>
      <c r="I26" s="57" t="s">
        <v>67</v>
      </c>
      <c r="J26" s="57" t="s">
        <v>67</v>
      </c>
      <c r="K26" s="57" t="s">
        <v>67</v>
      </c>
      <c r="L26" s="57" t="s">
        <v>67</v>
      </c>
      <c r="M26" s="57" t="s">
        <v>67</v>
      </c>
      <c r="N26" s="95">
        <v>113.36700000000003</v>
      </c>
      <c r="O26" s="8">
        <v>79.675000000000068</v>
      </c>
      <c r="P26" s="8">
        <v>72.835999999999927</v>
      </c>
      <c r="Q26" s="8">
        <v>90.72699999999999</v>
      </c>
      <c r="R26" s="8">
        <v>154.08500000000001</v>
      </c>
      <c r="S26" s="8">
        <v>-418.07600000000002</v>
      </c>
      <c r="T26" s="8">
        <v>-18.28</v>
      </c>
      <c r="U26" s="8">
        <v>0.10899999999999466</v>
      </c>
      <c r="V26" s="8">
        <v>-69.7</v>
      </c>
      <c r="W26" s="8">
        <v>-1002.067</v>
      </c>
      <c r="X26" s="57">
        <v>0</v>
      </c>
      <c r="Y26" s="57">
        <v>0</v>
      </c>
      <c r="Z26" s="57">
        <v>0</v>
      </c>
      <c r="AA26" s="57" t="s">
        <v>67</v>
      </c>
      <c r="AB26" s="57" t="s">
        <v>67</v>
      </c>
      <c r="AC26" s="57" t="s">
        <v>67</v>
      </c>
      <c r="AD26" s="57" t="s">
        <v>67</v>
      </c>
      <c r="AE26" s="57" t="s">
        <v>67</v>
      </c>
      <c r="AF26" s="57" t="s">
        <v>67</v>
      </c>
      <c r="AG26" s="57" t="s">
        <v>67</v>
      </c>
    </row>
    <row r="27" spans="1:33">
      <c r="A27" s="47" t="s">
        <v>157</v>
      </c>
      <c r="B27" s="58" t="s">
        <v>67</v>
      </c>
      <c r="C27" s="58" t="s">
        <v>67</v>
      </c>
      <c r="D27" s="58" t="s">
        <v>67</v>
      </c>
      <c r="E27" s="58" t="s">
        <v>67</v>
      </c>
      <c r="F27" s="58" t="s">
        <v>67</v>
      </c>
      <c r="G27" s="58" t="s">
        <v>67</v>
      </c>
      <c r="H27" s="58" t="s">
        <v>67</v>
      </c>
      <c r="I27" s="58" t="s">
        <v>67</v>
      </c>
      <c r="J27" s="58" t="s">
        <v>67</v>
      </c>
      <c r="K27" s="58" t="s">
        <v>67</v>
      </c>
      <c r="L27" s="58" t="s">
        <v>67</v>
      </c>
      <c r="M27" s="58" t="s">
        <v>67</v>
      </c>
      <c r="N27" s="96">
        <v>113.36700000000003</v>
      </c>
      <c r="O27" s="9">
        <v>79.675000000000068</v>
      </c>
      <c r="P27" s="9">
        <v>72.835999999999927</v>
      </c>
      <c r="Q27" s="9">
        <v>90.72699999999999</v>
      </c>
      <c r="R27" s="9">
        <v>154.08500000000001</v>
      </c>
      <c r="S27" s="9">
        <v>-418.07600000000002</v>
      </c>
      <c r="T27" s="9">
        <v>-18.28</v>
      </c>
      <c r="U27" s="9">
        <v>0.10899999999999466</v>
      </c>
      <c r="V27" s="9">
        <v>-61.415999999999997</v>
      </c>
      <c r="W27" s="9">
        <v>-917.79899999999998</v>
      </c>
      <c r="X27" s="9">
        <v>10.281000000000001</v>
      </c>
      <c r="Y27" s="20">
        <v>115.88500000000001</v>
      </c>
      <c r="Z27" s="20">
        <v>34.607999999999997</v>
      </c>
      <c r="AA27" s="20">
        <v>137.67099999999999</v>
      </c>
      <c r="AB27" s="20">
        <v>-11.478999999999999</v>
      </c>
      <c r="AC27" s="20">
        <v>587.09299999999996</v>
      </c>
      <c r="AD27" s="20">
        <v>-4.093</v>
      </c>
      <c r="AE27" s="20">
        <v>-4.8899999999999997</v>
      </c>
      <c r="AF27" s="20">
        <v>-1.796</v>
      </c>
      <c r="AG27" s="20">
        <v>5.5910000000000002</v>
      </c>
    </row>
    <row r="28" spans="1:33">
      <c r="A28" s="13"/>
      <c r="B28" s="11"/>
      <c r="C28" s="11"/>
      <c r="D28" s="11"/>
      <c r="E28" s="11"/>
      <c r="F28" s="11"/>
      <c r="G28" s="11"/>
      <c r="H28" s="11"/>
      <c r="I28" s="11"/>
      <c r="J28" s="11"/>
      <c r="K28" s="11"/>
      <c r="L28" s="11"/>
      <c r="M28" s="11"/>
      <c r="N28" s="97"/>
      <c r="O28" s="11"/>
      <c r="P28" s="11"/>
      <c r="Q28" s="11"/>
      <c r="R28" s="11"/>
      <c r="S28" s="11"/>
      <c r="T28" s="11"/>
      <c r="U28" s="11"/>
      <c r="V28" s="11"/>
      <c r="W28" s="11"/>
      <c r="X28" s="11"/>
      <c r="Y28" s="11"/>
      <c r="Z28" s="11"/>
      <c r="AA28" s="11"/>
      <c r="AB28" s="11"/>
      <c r="AC28" s="11"/>
      <c r="AD28" s="11"/>
      <c r="AE28" s="11"/>
      <c r="AF28" s="11"/>
      <c r="AG28" s="11"/>
    </row>
    <row r="29" spans="1:33">
      <c r="A29" s="47" t="s">
        <v>61</v>
      </c>
      <c r="B29" s="9">
        <v>490.37000000000029</v>
      </c>
      <c r="C29" s="9">
        <v>478.76799999999872</v>
      </c>
      <c r="D29" s="9">
        <v>306.38200000000199</v>
      </c>
      <c r="E29" s="9">
        <v>-2564.0600000000013</v>
      </c>
      <c r="F29" s="9">
        <v>454.02900000000017</v>
      </c>
      <c r="G29" s="9">
        <v>453.89299999999957</v>
      </c>
      <c r="H29" s="9">
        <v>308.23599999999971</v>
      </c>
      <c r="I29" s="9">
        <v>378.17800000000204</v>
      </c>
      <c r="J29" s="9">
        <v>334.07900000000006</v>
      </c>
      <c r="K29" s="9">
        <v>376.16000000000008</v>
      </c>
      <c r="L29" s="9">
        <v>196.32900000000012</v>
      </c>
      <c r="M29" s="9">
        <v>261.34099999999989</v>
      </c>
      <c r="N29" s="96">
        <v>159.05900000000133</v>
      </c>
      <c r="O29" s="9">
        <v>306.80799999999999</v>
      </c>
      <c r="P29" s="9">
        <v>235.81499999999986</v>
      </c>
      <c r="Q29" s="9">
        <v>470.67499999999995</v>
      </c>
      <c r="R29" s="9">
        <v>318.08399999999983</v>
      </c>
      <c r="S29" s="9">
        <v>-58.163000000000352</v>
      </c>
      <c r="T29" s="9">
        <v>-383.70000000000005</v>
      </c>
      <c r="U29" s="9">
        <v>374.66200000000055</v>
      </c>
      <c r="V29" s="9">
        <v>49.588000000000477</v>
      </c>
      <c r="W29" s="9">
        <v>-673.81099999999992</v>
      </c>
      <c r="X29" s="9">
        <v>92.996999999999787</v>
      </c>
      <c r="Y29" s="9">
        <v>422.3589999999997</v>
      </c>
      <c r="Z29" s="9">
        <v>118.12600000000009</v>
      </c>
      <c r="AA29" s="9">
        <v>412.80099999999965</v>
      </c>
      <c r="AB29" s="9">
        <v>177.07100000000025</v>
      </c>
      <c r="AC29" s="9">
        <v>651.69900000000018</v>
      </c>
      <c r="AD29" s="9">
        <v>141.59400000000019</v>
      </c>
      <c r="AE29" s="9">
        <v>347.91600000000017</v>
      </c>
      <c r="AF29" s="9">
        <v>192.26599999999993</v>
      </c>
      <c r="AG29" s="9">
        <v>477.93199999999962</v>
      </c>
    </row>
    <row r="30" spans="1:33">
      <c r="A30" s="45"/>
      <c r="B30" s="12"/>
      <c r="C30" s="12"/>
      <c r="D30" s="12"/>
      <c r="E30" s="12"/>
      <c r="F30" s="12"/>
      <c r="G30" s="12"/>
      <c r="H30" s="12"/>
      <c r="I30" s="12"/>
      <c r="J30" s="12"/>
      <c r="K30" s="12"/>
      <c r="L30" s="12"/>
      <c r="M30" s="12"/>
      <c r="N30" s="98"/>
      <c r="O30" s="12"/>
      <c r="P30" s="12"/>
      <c r="Q30" s="12"/>
      <c r="R30" s="12"/>
      <c r="S30" s="12"/>
      <c r="T30" s="12"/>
      <c r="U30" s="12"/>
      <c r="V30" s="12"/>
      <c r="W30" s="12"/>
      <c r="X30" s="12"/>
      <c r="Y30" s="12"/>
      <c r="Z30" s="12"/>
      <c r="AA30" s="12"/>
      <c r="AB30" s="12"/>
      <c r="AC30" s="12"/>
      <c r="AD30" s="12"/>
      <c r="AE30" s="12"/>
      <c r="AF30" s="12"/>
      <c r="AG30" s="12"/>
    </row>
    <row r="31" spans="1:33">
      <c r="A31" s="18" t="s">
        <v>301</v>
      </c>
      <c r="B31" s="8"/>
      <c r="C31" s="8"/>
      <c r="D31" s="8"/>
      <c r="E31" s="8"/>
      <c r="F31" s="8"/>
      <c r="G31" s="8"/>
      <c r="H31" s="8"/>
      <c r="I31" s="8"/>
      <c r="J31" s="8"/>
      <c r="K31" s="8"/>
      <c r="L31" s="8"/>
      <c r="M31" s="8"/>
      <c r="N31" s="95"/>
      <c r="O31" s="8"/>
      <c r="P31" s="8"/>
      <c r="Q31" s="8"/>
      <c r="R31" s="8"/>
      <c r="S31" s="8"/>
      <c r="T31" s="8"/>
      <c r="U31" s="8"/>
      <c r="V31" s="8"/>
      <c r="W31" s="8"/>
      <c r="X31" s="8"/>
      <c r="Y31" s="8"/>
      <c r="Z31" s="8"/>
      <c r="AA31" s="8"/>
      <c r="AB31" s="8"/>
      <c r="AC31" s="8"/>
      <c r="AD31" s="8"/>
      <c r="AE31" s="8"/>
      <c r="AF31" s="8"/>
      <c r="AG31" s="8"/>
    </row>
    <row r="32" spans="1:33">
      <c r="A32" s="13" t="s">
        <v>63</v>
      </c>
      <c r="B32" s="8"/>
      <c r="C32" s="8"/>
      <c r="D32" s="8"/>
      <c r="E32" s="8"/>
      <c r="F32" s="8"/>
      <c r="G32" s="8"/>
      <c r="H32" s="8"/>
      <c r="I32" s="8"/>
      <c r="J32" s="8"/>
      <c r="K32" s="8"/>
      <c r="L32" s="8"/>
      <c r="M32" s="8"/>
      <c r="N32" s="95"/>
      <c r="O32" s="8"/>
      <c r="P32" s="8"/>
      <c r="Q32" s="8"/>
      <c r="R32" s="8"/>
      <c r="S32" s="8"/>
      <c r="T32" s="8"/>
      <c r="U32" s="8"/>
      <c r="V32" s="8">
        <v>109.70700000000046</v>
      </c>
      <c r="W32" s="8">
        <v>240.83000000000004</v>
      </c>
      <c r="X32" s="8">
        <v>77.767999999999788</v>
      </c>
      <c r="Y32" s="8">
        <v>304.20899999999966</v>
      </c>
      <c r="Z32" s="8">
        <v>81.729000000000084</v>
      </c>
      <c r="AA32" s="8">
        <v>259.88099999999963</v>
      </c>
      <c r="AB32" s="8">
        <v>166.11800000000028</v>
      </c>
      <c r="AC32" s="8">
        <v>38.310000000000194</v>
      </c>
      <c r="AD32" s="8">
        <v>112.34900000000019</v>
      </c>
      <c r="AE32" s="8">
        <v>327.26500000000016</v>
      </c>
      <c r="AF32" s="8">
        <v>159.08099999999993</v>
      </c>
      <c r="AG32" s="8">
        <v>444.08099999999962</v>
      </c>
    </row>
    <row r="33" spans="1:33">
      <c r="A33" s="13" t="s">
        <v>64</v>
      </c>
      <c r="B33" s="8"/>
      <c r="C33" s="8"/>
      <c r="D33" s="8"/>
      <c r="E33" s="8"/>
      <c r="F33" s="8"/>
      <c r="G33" s="8"/>
      <c r="H33" s="8"/>
      <c r="I33" s="8"/>
      <c r="J33" s="8"/>
      <c r="K33" s="8"/>
      <c r="L33" s="8"/>
      <c r="M33" s="8"/>
      <c r="N33" s="95"/>
      <c r="O33" s="8"/>
      <c r="P33" s="8"/>
      <c r="Q33" s="8"/>
      <c r="R33" s="8"/>
      <c r="S33" s="8"/>
      <c r="T33" s="8"/>
      <c r="U33" s="8"/>
      <c r="V33" s="8">
        <v>1.298</v>
      </c>
      <c r="W33" s="8">
        <v>3.1610000000000014</v>
      </c>
      <c r="X33" s="8">
        <v>4.9440000000000008</v>
      </c>
      <c r="Y33" s="8">
        <v>2.2659999999999982</v>
      </c>
      <c r="Z33" s="8">
        <v>1.7889999999999979</v>
      </c>
      <c r="AA33" s="8">
        <v>15.249000000000001</v>
      </c>
      <c r="AB33" s="8">
        <v>22.431999999999999</v>
      </c>
      <c r="AC33" s="8">
        <v>26.295999999999999</v>
      </c>
      <c r="AD33" s="8">
        <v>33.338000000000001</v>
      </c>
      <c r="AE33" s="8">
        <v>25.541</v>
      </c>
      <c r="AF33" s="8">
        <v>34.981000000000002</v>
      </c>
      <c r="AG33" s="8">
        <v>28.26</v>
      </c>
    </row>
    <row r="34" spans="1:33">
      <c r="A34" s="47" t="s">
        <v>303</v>
      </c>
      <c r="B34" s="9"/>
      <c r="C34" s="9"/>
      <c r="D34" s="9"/>
      <c r="E34" s="9"/>
      <c r="F34" s="9"/>
      <c r="G34" s="9"/>
      <c r="H34" s="9"/>
      <c r="I34" s="9"/>
      <c r="J34" s="9"/>
      <c r="K34" s="9"/>
      <c r="L34" s="9"/>
      <c r="M34" s="9"/>
      <c r="N34" s="96"/>
      <c r="O34" s="9"/>
      <c r="P34" s="9"/>
      <c r="Q34" s="9"/>
      <c r="R34" s="9"/>
      <c r="S34" s="9"/>
      <c r="T34" s="9"/>
      <c r="U34" s="9"/>
      <c r="V34" s="9">
        <v>111.00500000000046</v>
      </c>
      <c r="W34" s="9">
        <v>243.99100000000004</v>
      </c>
      <c r="X34" s="9">
        <v>82.71199999999979</v>
      </c>
      <c r="Y34" s="9">
        <v>306.47499999999968</v>
      </c>
      <c r="Z34" s="9">
        <v>83.518000000000086</v>
      </c>
      <c r="AA34" s="9">
        <v>275.12999999999965</v>
      </c>
      <c r="AB34" s="9">
        <v>188.55000000000027</v>
      </c>
      <c r="AC34" s="9">
        <v>64.606000000000193</v>
      </c>
      <c r="AD34" s="9">
        <v>145.68700000000018</v>
      </c>
      <c r="AE34" s="9">
        <v>352.80600000000015</v>
      </c>
      <c r="AF34" s="9">
        <v>194.06199999999993</v>
      </c>
      <c r="AG34" s="9">
        <v>472.34099999999961</v>
      </c>
    </row>
    <row r="35" spans="1:33">
      <c r="A35" s="45"/>
      <c r="B35" s="12"/>
      <c r="C35" s="12"/>
      <c r="D35" s="12"/>
      <c r="E35" s="12"/>
      <c r="F35" s="12"/>
      <c r="G35" s="12"/>
      <c r="H35" s="12"/>
      <c r="I35" s="12"/>
      <c r="J35" s="12"/>
      <c r="K35" s="12"/>
      <c r="L35" s="12"/>
      <c r="M35" s="12"/>
      <c r="N35" s="98"/>
      <c r="O35" s="12"/>
      <c r="P35" s="12"/>
      <c r="Q35" s="12"/>
      <c r="R35" s="12"/>
      <c r="S35" s="12"/>
      <c r="T35" s="12"/>
      <c r="U35" s="12"/>
      <c r="V35" s="12"/>
      <c r="W35" s="12"/>
      <c r="X35" s="12"/>
      <c r="Y35" s="12"/>
      <c r="Z35" s="12"/>
      <c r="AA35" s="12"/>
      <c r="AB35" s="12"/>
      <c r="AC35" s="12"/>
      <c r="AD35" s="12"/>
      <c r="AE35" s="12"/>
      <c r="AF35" s="12"/>
      <c r="AG35" s="12"/>
    </row>
    <row r="36" spans="1:33">
      <c r="A36" s="18" t="s">
        <v>302</v>
      </c>
      <c r="B36" s="8"/>
      <c r="C36" s="8"/>
      <c r="D36" s="8"/>
      <c r="E36" s="8"/>
      <c r="F36" s="8"/>
      <c r="G36" s="8"/>
      <c r="H36" s="8"/>
      <c r="I36" s="8"/>
      <c r="J36" s="8"/>
      <c r="K36" s="8"/>
      <c r="L36" s="8"/>
      <c r="M36" s="8"/>
      <c r="N36" s="95"/>
      <c r="O36" s="8"/>
      <c r="P36" s="8"/>
      <c r="Q36" s="8"/>
      <c r="R36" s="8"/>
      <c r="S36" s="8"/>
      <c r="T36" s="8"/>
      <c r="U36" s="8"/>
      <c r="V36" s="8"/>
      <c r="W36" s="8"/>
      <c r="X36" s="8"/>
      <c r="Y36" s="8"/>
      <c r="Z36" s="8"/>
      <c r="AA36" s="8"/>
      <c r="AB36" s="8"/>
      <c r="AC36" s="8"/>
      <c r="AD36" s="8"/>
      <c r="AE36" s="8"/>
      <c r="AF36" s="8"/>
      <c r="AG36" s="8"/>
    </row>
    <row r="37" spans="1:33">
      <c r="A37" s="13" t="s">
        <v>63</v>
      </c>
      <c r="B37" s="8">
        <v>487.40400000000028</v>
      </c>
      <c r="C37" s="8">
        <v>454.00899999999871</v>
      </c>
      <c r="D37" s="8">
        <v>312.531000000002</v>
      </c>
      <c r="E37" s="8">
        <v>-2581.0780000000013</v>
      </c>
      <c r="F37" s="8">
        <v>443.84300000000019</v>
      </c>
      <c r="G37" s="8">
        <v>422.83099999999956</v>
      </c>
      <c r="H37" s="8">
        <v>309.55799999999971</v>
      </c>
      <c r="I37" s="8">
        <v>349.69600000000207</v>
      </c>
      <c r="J37" s="8">
        <v>315.14299999999969</v>
      </c>
      <c r="K37" s="8">
        <v>331.94199999999989</v>
      </c>
      <c r="L37" s="8">
        <v>200.01800000000094</v>
      </c>
      <c r="M37" s="8">
        <v>244.90700000000083</v>
      </c>
      <c r="N37" s="95">
        <v>161.70600000000059</v>
      </c>
      <c r="O37" s="8">
        <v>280.73500000000001</v>
      </c>
      <c r="P37" s="8">
        <v>250.43999999999986</v>
      </c>
      <c r="Q37" s="8">
        <v>446.49799999999993</v>
      </c>
      <c r="R37" s="8">
        <v>328.07999999999981</v>
      </c>
      <c r="S37" s="8">
        <v>-86.394000000000347</v>
      </c>
      <c r="T37" s="8">
        <v>-380.50700000000006</v>
      </c>
      <c r="U37" s="8">
        <v>353.08700000000056</v>
      </c>
      <c r="V37" s="8">
        <v>36.349000000000089</v>
      </c>
      <c r="W37" s="8">
        <v>-713.39900000000011</v>
      </c>
      <c r="X37" s="8">
        <v>86.369000000000028</v>
      </c>
      <c r="Y37" s="8">
        <v>377.75100000000049</v>
      </c>
      <c r="Z37" s="8">
        <v>95.680999999999827</v>
      </c>
      <c r="AA37" s="8">
        <v>374.95699999999965</v>
      </c>
      <c r="AB37" s="8">
        <v>154.29500000000024</v>
      </c>
      <c r="AC37" s="8">
        <v>624.76900000000023</v>
      </c>
      <c r="AD37" s="8">
        <v>108.2560000000002</v>
      </c>
      <c r="AE37" s="8">
        <v>322.37500000000017</v>
      </c>
      <c r="AF37" s="8">
        <v>157.28499999999994</v>
      </c>
      <c r="AG37" s="8">
        <v>449.67199999999963</v>
      </c>
    </row>
    <row r="38" spans="1:33">
      <c r="A38" s="13" t="s">
        <v>64</v>
      </c>
      <c r="B38" s="8">
        <v>2.9660000000000002</v>
      </c>
      <c r="C38" s="8">
        <v>24.759</v>
      </c>
      <c r="D38" s="8">
        <v>-6.6490000000000009</v>
      </c>
      <c r="E38" s="8">
        <v>17.018000000000001</v>
      </c>
      <c r="F38" s="8">
        <v>10.186</v>
      </c>
      <c r="G38" s="8">
        <v>31.061999999999998</v>
      </c>
      <c r="H38" s="8">
        <v>-1.3219999999999956</v>
      </c>
      <c r="I38" s="8">
        <v>28.481999999999999</v>
      </c>
      <c r="J38" s="8">
        <v>18.986000000000001</v>
      </c>
      <c r="K38" s="8">
        <v>44.216999999999999</v>
      </c>
      <c r="L38" s="8">
        <v>-3.7900000000000063</v>
      </c>
      <c r="M38" s="8">
        <v>16.434000000000001</v>
      </c>
      <c r="N38" s="95">
        <v>-2.6469999999999985</v>
      </c>
      <c r="O38" s="8">
        <v>26.072999999999997</v>
      </c>
      <c r="P38" s="8">
        <v>-14.624999999999998</v>
      </c>
      <c r="Q38" s="8">
        <v>24.177</v>
      </c>
      <c r="R38" s="8">
        <v>-9.9960000000000004</v>
      </c>
      <c r="S38" s="8">
        <v>28.231000000000002</v>
      </c>
      <c r="T38" s="8">
        <v>-3.1930000000000001</v>
      </c>
      <c r="U38" s="8">
        <v>21.574999999999999</v>
      </c>
      <c r="V38" s="8">
        <v>13.238</v>
      </c>
      <c r="W38" s="8">
        <v>39.594000000000001</v>
      </c>
      <c r="X38" s="8">
        <v>6.6269999999999998</v>
      </c>
      <c r="Y38" s="8">
        <v>44.609000000000002</v>
      </c>
      <c r="Z38" s="8">
        <v>22.443999999999999</v>
      </c>
      <c r="AA38" s="8">
        <v>37.844000000000001</v>
      </c>
      <c r="AB38" s="8">
        <v>22.776</v>
      </c>
      <c r="AC38" s="8">
        <v>26.93</v>
      </c>
      <c r="AD38" s="8">
        <v>33.338000000000001</v>
      </c>
      <c r="AE38" s="8">
        <v>25.541</v>
      </c>
      <c r="AF38" s="8">
        <v>34.981000000000002</v>
      </c>
      <c r="AG38" s="8">
        <v>28.26</v>
      </c>
    </row>
    <row r="39" spans="1:33">
      <c r="A39" s="47" t="s">
        <v>61</v>
      </c>
      <c r="B39" s="9">
        <v>490.37000000000029</v>
      </c>
      <c r="C39" s="9">
        <v>478.76799999999872</v>
      </c>
      <c r="D39" s="9">
        <v>305.88200000000199</v>
      </c>
      <c r="E39" s="9">
        <v>-2564.0600000000013</v>
      </c>
      <c r="F39" s="9">
        <v>454.02900000000017</v>
      </c>
      <c r="G39" s="9">
        <v>453.89299999999957</v>
      </c>
      <c r="H39" s="9">
        <v>308.23599999999971</v>
      </c>
      <c r="I39" s="9">
        <v>378.17800000000204</v>
      </c>
      <c r="J39" s="9">
        <v>334.12899999999968</v>
      </c>
      <c r="K39" s="9">
        <v>376.15899999999988</v>
      </c>
      <c r="L39" s="9">
        <v>196.22800000000092</v>
      </c>
      <c r="M39" s="9">
        <v>261.34100000000086</v>
      </c>
      <c r="N39" s="96">
        <v>159.05900000000059</v>
      </c>
      <c r="O39" s="9">
        <v>306.80799999999999</v>
      </c>
      <c r="P39" s="9">
        <v>235.81499999999986</v>
      </c>
      <c r="Q39" s="9">
        <v>470.67499999999995</v>
      </c>
      <c r="R39" s="9">
        <v>318.08399999999983</v>
      </c>
      <c r="S39" s="9">
        <v>-58.163000000000345</v>
      </c>
      <c r="T39" s="9">
        <v>-383.70000000000005</v>
      </c>
      <c r="U39" s="9">
        <v>374.66200000000055</v>
      </c>
      <c r="V39" s="9">
        <v>49.587000000000089</v>
      </c>
      <c r="W39" s="9">
        <v>-673.80500000000006</v>
      </c>
      <c r="X39" s="9">
        <v>92.996000000000024</v>
      </c>
      <c r="Y39" s="9">
        <v>422.36000000000047</v>
      </c>
      <c r="Z39" s="9">
        <v>118.12499999999983</v>
      </c>
      <c r="AA39" s="9">
        <v>412.80099999999965</v>
      </c>
      <c r="AB39" s="9">
        <v>177.07100000000025</v>
      </c>
      <c r="AC39" s="9">
        <v>651.69900000000018</v>
      </c>
      <c r="AD39" s="9">
        <v>141.59400000000019</v>
      </c>
      <c r="AE39" s="9">
        <v>347.91600000000017</v>
      </c>
      <c r="AF39" s="9">
        <v>192.26599999999993</v>
      </c>
      <c r="AG39" s="9">
        <v>477.93199999999962</v>
      </c>
    </row>
    <row r="40" spans="1:33">
      <c r="A40" s="13"/>
      <c r="B40" s="13"/>
      <c r="C40" s="13"/>
      <c r="D40" s="13"/>
      <c r="E40" s="13"/>
      <c r="F40" s="13"/>
      <c r="G40" s="13"/>
      <c r="H40" s="13"/>
      <c r="I40" s="13"/>
      <c r="J40" s="13"/>
      <c r="K40" s="13"/>
      <c r="L40" s="13"/>
      <c r="M40" s="13"/>
      <c r="N40" s="99"/>
      <c r="O40" s="13"/>
      <c r="P40" s="13"/>
      <c r="Q40" s="13"/>
      <c r="R40" s="13"/>
      <c r="S40" s="13"/>
      <c r="T40" s="13"/>
      <c r="U40" s="13"/>
      <c r="V40" s="13"/>
      <c r="W40" s="13"/>
      <c r="X40" s="13"/>
      <c r="Y40" s="13"/>
      <c r="Z40" s="13"/>
      <c r="AA40" s="13"/>
      <c r="AB40" s="13"/>
      <c r="AC40" s="13"/>
      <c r="AD40" s="13"/>
      <c r="AE40" s="13"/>
      <c r="AF40" s="13"/>
      <c r="AG40" s="13"/>
    </row>
    <row r="41" spans="1:33">
      <c r="A41" s="45" t="s">
        <v>21</v>
      </c>
      <c r="B41" s="13"/>
      <c r="C41" s="13"/>
      <c r="D41" s="13"/>
      <c r="E41" s="13"/>
      <c r="F41" s="13"/>
      <c r="G41" s="13"/>
      <c r="H41" s="13"/>
      <c r="I41" s="13"/>
      <c r="J41" s="13"/>
      <c r="K41" s="13"/>
      <c r="L41" s="13"/>
      <c r="M41" s="13"/>
      <c r="N41" s="99"/>
      <c r="O41" s="13"/>
      <c r="P41" s="13"/>
      <c r="Q41" s="13"/>
      <c r="R41" s="13"/>
      <c r="S41" s="13"/>
      <c r="T41" s="13"/>
      <c r="U41" s="13"/>
      <c r="V41" s="13"/>
      <c r="W41" s="13"/>
      <c r="X41" s="13"/>
      <c r="Y41" s="13"/>
      <c r="Z41" s="13"/>
      <c r="AA41" s="13"/>
      <c r="AB41" s="13"/>
      <c r="AC41" s="13"/>
      <c r="AD41" s="13"/>
      <c r="AE41" s="13"/>
      <c r="AF41" s="13"/>
      <c r="AG41" s="13"/>
    </row>
    <row r="42" spans="1:33">
      <c r="A42" s="13" t="s">
        <v>31</v>
      </c>
      <c r="B42" s="59"/>
      <c r="C42" s="59"/>
      <c r="D42" s="59"/>
      <c r="E42" s="59"/>
      <c r="F42" s="59" t="s">
        <v>67</v>
      </c>
      <c r="G42" s="59" t="s">
        <v>67</v>
      </c>
      <c r="H42" s="59" t="s">
        <v>67</v>
      </c>
      <c r="I42" s="59" t="s">
        <v>67</v>
      </c>
      <c r="J42" s="59" t="s">
        <v>67</v>
      </c>
      <c r="K42" s="59" t="s">
        <v>67</v>
      </c>
      <c r="L42" s="59" t="s">
        <v>67</v>
      </c>
      <c r="M42" s="59" t="s">
        <v>67</v>
      </c>
      <c r="N42" s="97">
        <v>0.72580402032199576</v>
      </c>
      <c r="O42" s="11">
        <v>3.0176553062566325</v>
      </c>
      <c r="P42" s="11">
        <v>2.6655184784182429</v>
      </c>
      <c r="Q42" s="11">
        <v>5.3394865801746407</v>
      </c>
      <c r="R42" s="11">
        <v>2.6113538414246409</v>
      </c>
      <c r="S42" s="11">
        <v>4.9776311006649596</v>
      </c>
      <c r="T42" s="11">
        <v>-5.4359080453981248</v>
      </c>
      <c r="U42" s="11">
        <v>5.2971091333571003</v>
      </c>
      <c r="V42" s="11">
        <v>1.6463480856712758</v>
      </c>
      <c r="W42" s="11">
        <v>3.6128813879889914</v>
      </c>
      <c r="X42" s="11">
        <v>1.1666115976751197</v>
      </c>
      <c r="Y42" s="11">
        <v>4.5632435954527786</v>
      </c>
      <c r="Z42" s="11">
        <v>1.2259874232222183</v>
      </c>
      <c r="AA42" s="11">
        <v>3.896811178483377</v>
      </c>
      <c r="AB42" s="11">
        <v>2.4895901116509509</v>
      </c>
      <c r="AC42" s="11">
        <v>0.57414547827315254</v>
      </c>
      <c r="AD42" s="11">
        <v>1.6837554251764604</v>
      </c>
      <c r="AE42" s="11">
        <v>4.9046650991141325</v>
      </c>
      <c r="AF42" s="11">
        <v>2.3511522993477167</v>
      </c>
      <c r="AG42" s="11">
        <v>6.6299644636018735</v>
      </c>
    </row>
    <row r="43" spans="1:33">
      <c r="A43" s="21" t="s">
        <v>65</v>
      </c>
      <c r="B43" s="59"/>
      <c r="C43" s="59"/>
      <c r="D43" s="59"/>
      <c r="E43" s="59"/>
      <c r="F43" s="59" t="s">
        <v>67</v>
      </c>
      <c r="G43" s="59" t="s">
        <v>67</v>
      </c>
      <c r="H43" s="59" t="s">
        <v>67</v>
      </c>
      <c r="I43" s="59" t="s">
        <v>67</v>
      </c>
      <c r="J43" s="59" t="s">
        <v>67</v>
      </c>
      <c r="K43" s="59" t="s">
        <v>67</v>
      </c>
      <c r="L43" s="59" t="s">
        <v>67</v>
      </c>
      <c r="M43" s="59" t="s">
        <v>67</v>
      </c>
      <c r="N43" s="97">
        <v>0.729929358932079</v>
      </c>
      <c r="O43" s="11">
        <v>3.0136338342883593</v>
      </c>
      <c r="P43" s="11">
        <v>2.6590147853462831</v>
      </c>
      <c r="Q43" s="11">
        <v>5.3315652713511366</v>
      </c>
      <c r="R43" s="11">
        <v>2.6048667135236747</v>
      </c>
      <c r="S43" s="11">
        <v>4.9603222880048579</v>
      </c>
      <c r="T43" s="11">
        <v>-5.4359080453981248</v>
      </c>
      <c r="U43" s="11">
        <v>5.2848703969447142</v>
      </c>
      <c r="V43" s="11">
        <v>1.6442046917789956</v>
      </c>
      <c r="W43" s="11">
        <v>3.6077690282959258</v>
      </c>
      <c r="X43" s="11">
        <v>1.1640715538493223</v>
      </c>
      <c r="Y43" s="11">
        <v>4.5507235332982612</v>
      </c>
      <c r="Z43" s="11">
        <v>1.2195973259080006</v>
      </c>
      <c r="AA43" s="11">
        <v>3.8747385835641031</v>
      </c>
      <c r="AB43" s="11">
        <v>2.4746403629550118</v>
      </c>
      <c r="AC43" s="11">
        <v>0.57038547025274799</v>
      </c>
      <c r="AD43" s="11">
        <v>1.6699535390562013</v>
      </c>
      <c r="AE43" s="11">
        <v>4.8616908992589902</v>
      </c>
      <c r="AF43" s="11">
        <v>2.3344855760060508</v>
      </c>
      <c r="AG43" s="11">
        <v>6.5967696074638225</v>
      </c>
    </row>
    <row r="44" spans="1:33">
      <c r="A44" s="21"/>
      <c r="B44" s="11"/>
      <c r="C44" s="11"/>
      <c r="D44" s="11"/>
      <c r="E44" s="11"/>
      <c r="F44" s="11"/>
      <c r="G44" s="11"/>
      <c r="H44" s="11"/>
      <c r="I44" s="11"/>
      <c r="J44" s="11"/>
      <c r="K44" s="11"/>
      <c r="L44" s="11"/>
      <c r="M44" s="11"/>
      <c r="N44" s="14"/>
      <c r="O44" s="11"/>
      <c r="P44" s="11"/>
      <c r="Q44" s="11"/>
      <c r="R44" s="11"/>
      <c r="S44" s="11"/>
      <c r="T44" s="11"/>
      <c r="U44" s="11"/>
      <c r="V44" s="11"/>
      <c r="W44" s="11"/>
      <c r="X44" s="11"/>
      <c r="Y44" s="11"/>
      <c r="Z44" s="11"/>
      <c r="AA44" s="11"/>
      <c r="AB44" s="11"/>
      <c r="AC44" s="11"/>
      <c r="AD44" s="11"/>
      <c r="AE44" s="11"/>
      <c r="AF44" s="11"/>
      <c r="AG44" s="11"/>
    </row>
    <row r="45" spans="1:33">
      <c r="A45" s="26" t="s">
        <v>30</v>
      </c>
      <c r="B45" s="11"/>
      <c r="C45" s="11"/>
      <c r="D45" s="11"/>
      <c r="E45" s="11"/>
      <c r="F45" s="11"/>
      <c r="G45" s="11"/>
      <c r="H45" s="11"/>
      <c r="I45" s="11"/>
      <c r="J45" s="11"/>
      <c r="K45" s="11"/>
      <c r="L45" s="11"/>
      <c r="M45" s="11"/>
      <c r="N45" s="14"/>
      <c r="O45" s="11"/>
      <c r="P45" s="11"/>
      <c r="Q45" s="11"/>
      <c r="R45" s="11"/>
      <c r="S45" s="11"/>
      <c r="T45" s="11"/>
      <c r="U45" s="11"/>
      <c r="V45" s="11"/>
      <c r="W45" s="11"/>
      <c r="X45" s="11"/>
      <c r="Y45" s="11"/>
      <c r="Z45" s="11"/>
      <c r="AA45" s="11"/>
      <c r="AB45" s="11"/>
      <c r="AC45" s="11"/>
      <c r="AD45" s="11"/>
      <c r="AE45" s="11"/>
      <c r="AF45" s="11"/>
      <c r="AG45" s="11"/>
    </row>
    <row r="46" spans="1:33">
      <c r="A46" s="21" t="s">
        <v>68</v>
      </c>
      <c r="B46" s="11">
        <v>7.3468253744785184</v>
      </c>
      <c r="C46" s="11">
        <v>6.8395463550329989</v>
      </c>
      <c r="D46" s="11">
        <v>4.7065627237419463</v>
      </c>
      <c r="E46" s="11">
        <v>-38.86976172562192</v>
      </c>
      <c r="F46" s="11">
        <v>6.68</v>
      </c>
      <c r="G46" s="11">
        <v>6.35</v>
      </c>
      <c r="H46" s="11">
        <v>4.6500000000000004</v>
      </c>
      <c r="I46" s="11">
        <v>5.25</v>
      </c>
      <c r="J46" s="11">
        <v>4.7300000000000004</v>
      </c>
      <c r="K46" s="11">
        <v>4.9800000000000004</v>
      </c>
      <c r="L46" s="11">
        <v>3</v>
      </c>
      <c r="M46" s="11">
        <v>3.68</v>
      </c>
      <c r="N46" s="14">
        <v>2.4271903315372469</v>
      </c>
      <c r="O46" s="11">
        <v>4.2134758897938722</v>
      </c>
      <c r="P46" s="11">
        <v>3.7586566053414594</v>
      </c>
      <c r="Q46" s="11">
        <v>6.7011366274227431</v>
      </c>
      <c r="R46" s="11">
        <v>4.9238941825603977</v>
      </c>
      <c r="S46" s="11">
        <v>-1.2965354204052393</v>
      </c>
      <c r="T46" s="11">
        <v>-5.7102343630659904</v>
      </c>
      <c r="U46" s="11">
        <v>5.2987448865642</v>
      </c>
      <c r="V46" s="11">
        <v>0.54548617729262838</v>
      </c>
      <c r="W46" s="11">
        <v>-10.702396198557301</v>
      </c>
      <c r="X46" s="11">
        <v>1.295570090515902</v>
      </c>
      <c r="Y46" s="11">
        <v>5.6665072998521486</v>
      </c>
      <c r="Z46" s="11">
        <v>1.4352763724176818</v>
      </c>
      <c r="AA46" s="11">
        <v>5.6223295625713012</v>
      </c>
      <c r="AB46" s="11">
        <v>2.3124002593167714</v>
      </c>
      <c r="AC46" s="11">
        <v>9.3633071343053391</v>
      </c>
      <c r="AD46" s="11">
        <v>1.6224143277457113</v>
      </c>
      <c r="AE46" s="11">
        <v>4.8313794977370588</v>
      </c>
      <c r="AF46" s="11">
        <v>2.3246081518402928</v>
      </c>
      <c r="AG46" s="11">
        <v>6.7134360179264183</v>
      </c>
    </row>
    <row r="47" spans="1:33">
      <c r="A47" s="21" t="s">
        <v>69</v>
      </c>
      <c r="B47" s="11">
        <v>7.2870682217011717</v>
      </c>
      <c r="C47" s="11">
        <v>6.7912075286474689</v>
      </c>
      <c r="D47" s="11">
        <v>4.6909599668456616</v>
      </c>
      <c r="E47" s="11">
        <v>-38.879761725621918</v>
      </c>
      <c r="F47" s="11">
        <v>6.66</v>
      </c>
      <c r="G47" s="11">
        <v>6.34</v>
      </c>
      <c r="H47" s="11">
        <v>4.6399999999999997</v>
      </c>
      <c r="I47" s="11">
        <v>5.24</v>
      </c>
      <c r="J47" s="11">
        <v>4.7300000000000004</v>
      </c>
      <c r="K47" s="11">
        <v>4.9800000000000004</v>
      </c>
      <c r="L47" s="11">
        <v>3</v>
      </c>
      <c r="M47" s="11">
        <v>3.67</v>
      </c>
      <c r="N47" s="14">
        <v>2.4241619262092708</v>
      </c>
      <c r="O47" s="11">
        <v>4.2078608100514421</v>
      </c>
      <c r="P47" s="11">
        <v>3.7494857257838956</v>
      </c>
      <c r="Q47" s="11">
        <v>6.6911952647285471</v>
      </c>
      <c r="R47" s="11">
        <v>4.9116622395634781</v>
      </c>
      <c r="S47" s="11">
        <v>-1.2965354204052393</v>
      </c>
      <c r="T47" s="11">
        <v>-5.7102343630659904</v>
      </c>
      <c r="U47" s="11">
        <v>5.2865023708163621</v>
      </c>
      <c r="V47" s="11">
        <v>0.54477600442523288</v>
      </c>
      <c r="W47" s="11">
        <v>-10.687251915347057</v>
      </c>
      <c r="X47" s="11">
        <v>1.2927492675308907</v>
      </c>
      <c r="Y47" s="11">
        <v>5.6508716582961505</v>
      </c>
      <c r="Z47" s="11">
        <v>1.4277954182750683</v>
      </c>
      <c r="AA47" s="11">
        <v>5.5904831637458914</v>
      </c>
      <c r="AB47" s="11">
        <v>2.2985145186081191</v>
      </c>
      <c r="AC47" s="11">
        <v>9.3019879891500246</v>
      </c>
      <c r="AD47" s="11">
        <v>1.6091152598071023</v>
      </c>
      <c r="AE47" s="11">
        <v>4.7890474192126167</v>
      </c>
      <c r="AF47" s="11">
        <v>2.3081295932393666</v>
      </c>
      <c r="AG47" s="11">
        <v>6.6798232370389012</v>
      </c>
    </row>
    <row r="48" spans="1:33">
      <c r="A48" s="2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c r="A49" s="26" t="s">
        <v>185</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c r="A50" s="21" t="s">
        <v>182</v>
      </c>
      <c r="B50" s="8">
        <v>66342124</v>
      </c>
      <c r="C50" s="8">
        <v>66403237</v>
      </c>
      <c r="D50" s="8">
        <v>66403237</v>
      </c>
      <c r="E50" s="8">
        <v>66403237</v>
      </c>
      <c r="F50" s="8">
        <v>66403237</v>
      </c>
      <c r="G50" s="8">
        <v>66612522</v>
      </c>
      <c r="H50" s="8">
        <v>66612522</v>
      </c>
      <c r="I50" s="8">
        <v>66612522</v>
      </c>
      <c r="J50" s="8">
        <v>66612522</v>
      </c>
      <c r="K50" s="8">
        <v>66622711</v>
      </c>
      <c r="L50" s="8">
        <v>66622711</v>
      </c>
      <c r="M50" s="8">
        <v>66622711</v>
      </c>
      <c r="N50" s="8">
        <v>66622711</v>
      </c>
      <c r="O50" s="8">
        <v>66630189</v>
      </c>
      <c r="P50" s="8">
        <v>66630189</v>
      </c>
      <c r="Q50" s="8">
        <v>66630189</v>
      </c>
      <c r="R50" s="8">
        <v>66630189</v>
      </c>
      <c r="S50" s="8">
        <v>66635969</v>
      </c>
      <c r="T50" s="8">
        <v>66635969</v>
      </c>
      <c r="U50" s="8">
        <v>66635969</v>
      </c>
      <c r="V50" s="8">
        <v>66635969</v>
      </c>
      <c r="W50" s="8">
        <v>66664861</v>
      </c>
      <c r="X50" s="8">
        <v>66664861</v>
      </c>
      <c r="Y50" s="8">
        <v>66663816</v>
      </c>
      <c r="Z50" s="8">
        <v>66663816</v>
      </c>
      <c r="AA50" s="8">
        <v>66724939</v>
      </c>
      <c r="AB50" s="8">
        <v>66725249</v>
      </c>
      <c r="AC50" s="8">
        <v>66725249</v>
      </c>
      <c r="AD50" s="8">
        <v>66725249</v>
      </c>
      <c r="AE50" s="8">
        <v>66725249</v>
      </c>
      <c r="AF50" s="8">
        <v>66980902</v>
      </c>
      <c r="AG50" s="8">
        <v>66980902</v>
      </c>
    </row>
    <row r="51" spans="1:33">
      <c r="A51" s="21" t="s">
        <v>183</v>
      </c>
      <c r="B51" s="8">
        <v>66342124</v>
      </c>
      <c r="C51" s="8">
        <v>66385104.571428575</v>
      </c>
      <c r="D51" s="8">
        <v>66403237</v>
      </c>
      <c r="E51" s="8">
        <v>66403237</v>
      </c>
      <c r="F51" s="8">
        <v>66403237</v>
      </c>
      <c r="G51" s="8">
        <v>66557326</v>
      </c>
      <c r="H51" s="8">
        <v>66612522</v>
      </c>
      <c r="I51" s="8">
        <v>66612522</v>
      </c>
      <c r="J51" s="8">
        <v>66612522</v>
      </c>
      <c r="K51" s="8">
        <v>66620583.626373626</v>
      </c>
      <c r="L51" s="8">
        <v>66622711</v>
      </c>
      <c r="M51" s="8">
        <v>66622711</v>
      </c>
      <c r="N51" s="8">
        <v>66622711</v>
      </c>
      <c r="O51" s="8">
        <v>66627888.076923072</v>
      </c>
      <c r="P51" s="8">
        <v>66630189</v>
      </c>
      <c r="Q51" s="8">
        <v>66630189</v>
      </c>
      <c r="R51" s="8">
        <v>66630189</v>
      </c>
      <c r="S51" s="8">
        <v>66634508.120879121</v>
      </c>
      <c r="T51" s="8">
        <v>66635969</v>
      </c>
      <c r="U51" s="8">
        <v>66635969</v>
      </c>
      <c r="V51" s="8">
        <v>66635969</v>
      </c>
      <c r="W51" s="8">
        <v>66657876.120879121</v>
      </c>
      <c r="X51" s="8">
        <v>66664861</v>
      </c>
      <c r="Y51" s="8">
        <v>66663816</v>
      </c>
      <c r="Z51" s="8">
        <v>66663816</v>
      </c>
      <c r="AA51" s="8">
        <v>66690683.252747253</v>
      </c>
      <c r="AB51" s="8">
        <v>66725040.086956523</v>
      </c>
      <c r="AC51" s="8">
        <v>66725249</v>
      </c>
      <c r="AD51" s="8">
        <v>66725249</v>
      </c>
      <c r="AE51" s="8">
        <v>66725249</v>
      </c>
      <c r="AF51" s="8">
        <v>66927524</v>
      </c>
      <c r="AG51" s="8">
        <v>66980902</v>
      </c>
    </row>
    <row r="52" spans="1:33">
      <c r="A52" s="21" t="s">
        <v>184</v>
      </c>
      <c r="B52" s="8">
        <v>66703086</v>
      </c>
      <c r="C52" s="8">
        <v>66661307.571428575</v>
      </c>
      <c r="D52" s="8">
        <v>66624103</v>
      </c>
      <c r="E52" s="8">
        <v>66403237</v>
      </c>
      <c r="F52" s="8">
        <v>66667402</v>
      </c>
      <c r="G52" s="8">
        <v>66688827</v>
      </c>
      <c r="H52" s="8">
        <v>66730243</v>
      </c>
      <c r="I52" s="8">
        <v>66673377</v>
      </c>
      <c r="J52" s="8">
        <v>66658713</v>
      </c>
      <c r="K52" s="8">
        <v>66671541</v>
      </c>
      <c r="L52" s="8">
        <v>66717556</v>
      </c>
      <c r="M52" s="8">
        <v>66711259</v>
      </c>
      <c r="N52" s="8">
        <v>66705940</v>
      </c>
      <c r="O52" s="8">
        <v>66716798.076923072</v>
      </c>
      <c r="P52" s="8">
        <v>66793160</v>
      </c>
      <c r="Q52" s="8">
        <v>66729184</v>
      </c>
      <c r="R52" s="8">
        <v>66796124</v>
      </c>
      <c r="S52" s="8">
        <v>66867026.120879121</v>
      </c>
      <c r="T52" s="8">
        <v>66853581</v>
      </c>
      <c r="U52" s="8">
        <v>66790285</v>
      </c>
      <c r="V52" s="8">
        <v>66722836</v>
      </c>
      <c r="W52" s="8">
        <v>66752333.120879121</v>
      </c>
      <c r="X52" s="8">
        <v>66810326</v>
      </c>
      <c r="Y52" s="8">
        <v>66848271</v>
      </c>
      <c r="Z52" s="8">
        <v>67013102</v>
      </c>
      <c r="AA52" s="8">
        <v>67070589.252747253</v>
      </c>
      <c r="AB52" s="8">
        <v>67128138.086956531</v>
      </c>
      <c r="AC52" s="8">
        <v>67165105</v>
      </c>
      <c r="AD52" s="8">
        <v>67276722</v>
      </c>
      <c r="AE52" s="8">
        <v>67315057</v>
      </c>
      <c r="AF52" s="8">
        <v>67410579</v>
      </c>
      <c r="AG52" s="8">
        <v>67317949</v>
      </c>
    </row>
    <row r="53" spans="1:33">
      <c r="A53" s="2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c r="A54" s="2" t="s">
        <v>48</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c r="A55" s="2" t="s">
        <v>331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c r="A56" s="2" t="s">
        <v>267</v>
      </c>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c r="A57" s="2" t="s">
        <v>270</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c r="A58" s="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c r="A59" s="41" t="s">
        <v>300</v>
      </c>
    </row>
    <row r="60" spans="1:33" ht="15.75" thickBot="1">
      <c r="A60" s="41" t="s">
        <v>47</v>
      </c>
      <c r="V60" s="147"/>
      <c r="W60" s="147"/>
      <c r="X60" s="147"/>
      <c r="Y60" s="147"/>
      <c r="Z60" s="147"/>
      <c r="AA60" s="147"/>
      <c r="AB60" s="147"/>
      <c r="AC60" s="147"/>
      <c r="AD60" s="147"/>
      <c r="AE60" s="147"/>
      <c r="AF60" s="147"/>
      <c r="AG60" s="147"/>
    </row>
    <row r="61" spans="1:33" ht="15.75" thickBot="1">
      <c r="A61" s="16" t="s">
        <v>20</v>
      </c>
      <c r="B61" s="69" t="s">
        <v>163</v>
      </c>
      <c r="C61" s="69" t="s">
        <v>164</v>
      </c>
      <c r="D61" s="69" t="s">
        <v>165</v>
      </c>
      <c r="E61" s="69" t="s">
        <v>166</v>
      </c>
      <c r="F61" s="42" t="s">
        <v>32</v>
      </c>
      <c r="G61" s="42" t="s">
        <v>33</v>
      </c>
      <c r="H61" s="42" t="s">
        <v>34</v>
      </c>
      <c r="I61" s="42" t="s">
        <v>35</v>
      </c>
      <c r="J61" s="42" t="s">
        <v>150</v>
      </c>
      <c r="K61" s="42" t="s">
        <v>151</v>
      </c>
      <c r="L61" s="42" t="s">
        <v>152</v>
      </c>
      <c r="M61" s="42" t="s">
        <v>153</v>
      </c>
      <c r="N61" s="42" t="s">
        <v>36</v>
      </c>
      <c r="O61" s="42" t="s">
        <v>37</v>
      </c>
      <c r="P61" s="42" t="s">
        <v>38</v>
      </c>
      <c r="Q61" s="42" t="s">
        <v>39</v>
      </c>
      <c r="R61" s="42" t="s">
        <v>40</v>
      </c>
      <c r="S61" s="42" t="s">
        <v>41</v>
      </c>
      <c r="T61" s="42" t="s">
        <v>42</v>
      </c>
      <c r="U61" s="42" t="s">
        <v>43</v>
      </c>
      <c r="V61" s="42" t="s">
        <v>243</v>
      </c>
      <c r="W61" s="42" t="s">
        <v>244</v>
      </c>
      <c r="X61" s="42" t="s">
        <v>245</v>
      </c>
      <c r="Y61" s="42" t="s">
        <v>246</v>
      </c>
      <c r="Z61" s="42" t="s">
        <v>247</v>
      </c>
      <c r="AA61" s="42" t="s">
        <v>298</v>
      </c>
      <c r="AB61" s="42" t="s">
        <v>313</v>
      </c>
      <c r="AC61" s="42" t="s">
        <v>330</v>
      </c>
      <c r="AD61" s="42" t="s">
        <v>343</v>
      </c>
      <c r="AE61" s="42" t="s">
        <v>346</v>
      </c>
      <c r="AF61" s="42" t="s">
        <v>351</v>
      </c>
      <c r="AG61" s="42" t="s">
        <v>356</v>
      </c>
    </row>
    <row r="62" spans="1:33" ht="15.75" thickTop="1">
      <c r="A62" s="46" t="s">
        <v>21</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c r="A63" s="13" t="s">
        <v>22</v>
      </c>
      <c r="B63" s="8">
        <v>3124.817</v>
      </c>
      <c r="C63" s="8">
        <v>6656.15</v>
      </c>
      <c r="D63" s="8">
        <v>9761.8430000000008</v>
      </c>
      <c r="E63" s="8">
        <v>13473.129000000001</v>
      </c>
      <c r="F63" s="8">
        <v>3259.444</v>
      </c>
      <c r="G63" s="8">
        <v>6776.2529999999997</v>
      </c>
      <c r="H63" s="8">
        <v>9716.2950000000001</v>
      </c>
      <c r="I63" s="8">
        <v>13336.084000000001</v>
      </c>
      <c r="J63" s="8">
        <v>3208.5909999999999</v>
      </c>
      <c r="K63" s="8">
        <v>6813.9670000000006</v>
      </c>
      <c r="L63" s="8">
        <v>10005.004000000001</v>
      </c>
      <c r="M63" s="8">
        <v>14072.892</v>
      </c>
      <c r="N63" s="8">
        <v>3597.376000000002</v>
      </c>
      <c r="O63" s="8">
        <v>7706.192</v>
      </c>
      <c r="P63" s="8">
        <v>11375.133</v>
      </c>
      <c r="Q63" s="8">
        <v>15746.235000000001</v>
      </c>
      <c r="R63" s="8">
        <v>3700.569</v>
      </c>
      <c r="S63" s="8">
        <v>7855.0820000000003</v>
      </c>
      <c r="T63" s="8">
        <v>11673.68</v>
      </c>
      <c r="U63" s="8">
        <v>16218.351000000001</v>
      </c>
      <c r="V63" s="8">
        <v>3326.5770000000002</v>
      </c>
      <c r="W63" s="8">
        <v>7044.6559999999999</v>
      </c>
      <c r="X63" s="8">
        <v>10701.656000000001</v>
      </c>
      <c r="Y63" s="8">
        <v>14998.785</v>
      </c>
      <c r="Z63" s="8">
        <v>3704.4380000000001</v>
      </c>
      <c r="AA63" s="8">
        <v>7950.67</v>
      </c>
      <c r="AB63" s="8">
        <v>12230.394</v>
      </c>
      <c r="AC63" s="8">
        <v>17537.113000000001</v>
      </c>
      <c r="AD63" s="8">
        <v>4674.152</v>
      </c>
      <c r="AE63" s="8">
        <v>9684.027</v>
      </c>
      <c r="AF63" s="8">
        <v>14366.842000000001</v>
      </c>
      <c r="AG63" s="8">
        <v>19741.746999999999</v>
      </c>
    </row>
    <row r="64" spans="1:33">
      <c r="A64" s="13" t="s">
        <v>51</v>
      </c>
      <c r="B64" s="8">
        <v>-1874.4249999999997</v>
      </c>
      <c r="C64" s="8">
        <v>-3949.6420000000003</v>
      </c>
      <c r="D64" s="8">
        <v>-5873.4749999999995</v>
      </c>
      <c r="E64" s="8">
        <v>-8039.3600000000006</v>
      </c>
      <c r="F64" s="8">
        <v>-1960.09</v>
      </c>
      <c r="G64" s="8">
        <v>-4017.6460000000006</v>
      </c>
      <c r="H64" s="8">
        <v>-5827.1980000000003</v>
      </c>
      <c r="I64" s="8">
        <v>-7898.4479999999994</v>
      </c>
      <c r="J64" s="8">
        <v>-1962.029</v>
      </c>
      <c r="K64" s="8">
        <v>-4066.0279999999998</v>
      </c>
      <c r="L64" s="8">
        <v>-6091.8909999999996</v>
      </c>
      <c r="M64" s="8">
        <v>-8471.476999999999</v>
      </c>
      <c r="N64" s="8">
        <v>-2320.4400000000005</v>
      </c>
      <c r="O64" s="8">
        <v>-4768.3899999999994</v>
      </c>
      <c r="P64" s="8">
        <v>-7072.8719999999994</v>
      </c>
      <c r="Q64" s="8">
        <v>-9779.3580000000002</v>
      </c>
      <c r="R64" s="8">
        <v>-2341.0250000000001</v>
      </c>
      <c r="S64" s="8">
        <v>-4883.4650000000001</v>
      </c>
      <c r="T64" s="8">
        <v>-7230.2730000000001</v>
      </c>
      <c r="U64" s="8">
        <v>-10108.904</v>
      </c>
      <c r="V64" s="8">
        <v>-2200.2979999999998</v>
      </c>
      <c r="W64" s="8">
        <v>-4611.7849999999999</v>
      </c>
      <c r="X64" s="8">
        <v>-7166.2479999999996</v>
      </c>
      <c r="Y64" s="8">
        <v>-9916.6029999999992</v>
      </c>
      <c r="Z64" s="8">
        <v>-2480.2190000000001</v>
      </c>
      <c r="AA64" s="8">
        <v>-5128.2489999999998</v>
      </c>
      <c r="AB64" s="8">
        <v>-7918.0249999999996</v>
      </c>
      <c r="AC64" s="8">
        <v>-10970.857</v>
      </c>
      <c r="AD64" s="8">
        <v>-2956.2559999999999</v>
      </c>
      <c r="AE64" s="8">
        <v>-6014.3799999999992</v>
      </c>
      <c r="AF64" s="8">
        <v>-8999.3279999999995</v>
      </c>
      <c r="AG64" s="8">
        <v>-12272.985000000001</v>
      </c>
    </row>
    <row r="65" spans="1:33">
      <c r="A65" s="19" t="s">
        <v>52</v>
      </c>
      <c r="B65" s="9">
        <v>1250.3920000000003</v>
      </c>
      <c r="C65" s="9">
        <v>2706.5079999999994</v>
      </c>
      <c r="D65" s="9">
        <v>3888.3680000000013</v>
      </c>
      <c r="E65" s="9">
        <v>5433.7690000000002</v>
      </c>
      <c r="F65" s="9">
        <v>1299.354</v>
      </c>
      <c r="G65" s="9">
        <v>2758.6069999999991</v>
      </c>
      <c r="H65" s="9">
        <v>3889.0969999999998</v>
      </c>
      <c r="I65" s="9">
        <v>5437.6360000000013</v>
      </c>
      <c r="J65" s="9">
        <v>1246.5619999999999</v>
      </c>
      <c r="K65" s="9">
        <v>2747.9390000000008</v>
      </c>
      <c r="L65" s="9">
        <v>3913.1130000000012</v>
      </c>
      <c r="M65" s="9">
        <v>5601.4150000000009</v>
      </c>
      <c r="N65" s="9">
        <v>1276.9360000000015</v>
      </c>
      <c r="O65" s="9">
        <v>2937.8020000000006</v>
      </c>
      <c r="P65" s="9">
        <v>4302.2610000000004</v>
      </c>
      <c r="Q65" s="9">
        <v>5966.8770000000004</v>
      </c>
      <c r="R65" s="9">
        <v>1359.5439999999999</v>
      </c>
      <c r="S65" s="9">
        <v>2971.6170000000002</v>
      </c>
      <c r="T65" s="9">
        <v>4443.4070000000002</v>
      </c>
      <c r="U65" s="9">
        <v>6109.4470000000001</v>
      </c>
      <c r="V65" s="9">
        <v>1126.2790000000005</v>
      </c>
      <c r="W65" s="9">
        <v>2432.8710000000001</v>
      </c>
      <c r="X65" s="9">
        <v>3535.4080000000013</v>
      </c>
      <c r="Y65" s="9">
        <v>5082.1820000000007</v>
      </c>
      <c r="Z65" s="9">
        <v>1224.2190000000001</v>
      </c>
      <c r="AA65" s="9">
        <v>2822.4210000000003</v>
      </c>
      <c r="AB65" s="9">
        <v>4312.3690000000006</v>
      </c>
      <c r="AC65" s="9">
        <v>6566.2560000000012</v>
      </c>
      <c r="AD65" s="9">
        <v>1717.8960000000002</v>
      </c>
      <c r="AE65" s="9">
        <v>3669.6470000000008</v>
      </c>
      <c r="AF65" s="9">
        <v>5367.514000000001</v>
      </c>
      <c r="AG65" s="9">
        <v>7468.7619999999988</v>
      </c>
    </row>
    <row r="66" spans="1:33">
      <c r="A66" s="13"/>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c r="A67" s="13" t="s">
        <v>266</v>
      </c>
      <c r="B67" s="8">
        <v>-788.80399999999997</v>
      </c>
      <c r="C67" s="8">
        <v>-1610.4140000000002</v>
      </c>
      <c r="D67" s="8">
        <v>-2412.4360000000001</v>
      </c>
      <c r="E67" s="8">
        <v>-3375.7090000000003</v>
      </c>
      <c r="F67" s="8">
        <v>-940.99699999999996</v>
      </c>
      <c r="G67" s="8">
        <v>-1826.7849999999996</v>
      </c>
      <c r="H67" s="8">
        <v>-2637.21</v>
      </c>
      <c r="I67" s="8">
        <v>-3676.3119999999999</v>
      </c>
      <c r="J67" s="8">
        <v>-974.03699999999992</v>
      </c>
      <c r="K67" s="8">
        <v>-1975.1350000000002</v>
      </c>
      <c r="L67" s="8">
        <v>-2952.3380000000002</v>
      </c>
      <c r="M67" s="8">
        <v>-4120.9920000000002</v>
      </c>
      <c r="N67" s="8">
        <v>-1089.5860000000002</v>
      </c>
      <c r="O67" s="8">
        <v>-2208.808</v>
      </c>
      <c r="P67" s="8">
        <v>-3298.607</v>
      </c>
      <c r="Q67" s="8">
        <v>-4491.692</v>
      </c>
      <c r="R67" s="8">
        <v>-1145.27</v>
      </c>
      <c r="S67" s="8">
        <v>-2260.8040000000001</v>
      </c>
      <c r="T67" s="8">
        <v>-3436.4290000000001</v>
      </c>
      <c r="U67" s="8">
        <v>-4584.8180000000002</v>
      </c>
      <c r="V67" s="8">
        <v>-240.458</v>
      </c>
      <c r="W67" s="8">
        <v>-499.947</v>
      </c>
      <c r="X67" s="8">
        <v>-760.98099999999999</v>
      </c>
      <c r="Y67" s="8">
        <v>-1053.5820000000001</v>
      </c>
      <c r="Z67" s="8">
        <v>-290.26400000000001</v>
      </c>
      <c r="AA67" s="8">
        <v>-666.726</v>
      </c>
      <c r="AB67" s="8">
        <v>-1085.3869999999999</v>
      </c>
      <c r="AC67" s="8">
        <v>-1638.6289999999999</v>
      </c>
      <c r="AD67" s="8">
        <v>-505.47199999999998</v>
      </c>
      <c r="AE67" s="8">
        <v>-987.48299999999995</v>
      </c>
      <c r="AF67" s="8">
        <v>-1492.6</v>
      </c>
      <c r="AG67" s="8">
        <v>-2081.2579999999998</v>
      </c>
    </row>
    <row r="68" spans="1:33">
      <c r="A68" s="13" t="s">
        <v>265</v>
      </c>
      <c r="B68" s="8"/>
      <c r="C68" s="8"/>
      <c r="D68" s="8"/>
      <c r="E68" s="8"/>
      <c r="F68" s="8"/>
      <c r="G68" s="8"/>
      <c r="H68" s="8"/>
      <c r="I68" s="8"/>
      <c r="J68" s="8"/>
      <c r="K68" s="8"/>
      <c r="L68" s="8"/>
      <c r="M68" s="8"/>
      <c r="N68" s="8"/>
      <c r="O68" s="8"/>
      <c r="P68" s="8"/>
      <c r="Q68" s="8"/>
      <c r="R68" s="8"/>
      <c r="S68" s="8"/>
      <c r="T68" s="8"/>
      <c r="U68" s="8"/>
      <c r="V68" s="8">
        <v>-701.71699999999998</v>
      </c>
      <c r="W68" s="8">
        <v>-1391.1479999999999</v>
      </c>
      <c r="X68" s="8">
        <v>-2099.2730000000001</v>
      </c>
      <c r="Y68" s="8">
        <v>-2967.0929999999998</v>
      </c>
      <c r="Z68" s="8">
        <v>-806.21799999999996</v>
      </c>
      <c r="AA68" s="8">
        <v>-1627.7840000000001</v>
      </c>
      <c r="AB68" s="8">
        <v>-2436.2690000000002</v>
      </c>
      <c r="AC68" s="8">
        <v>-3706.0280000000002</v>
      </c>
      <c r="AD68" s="8">
        <v>-993.53200000000004</v>
      </c>
      <c r="AE68" s="8">
        <v>-2033.9140000000002</v>
      </c>
      <c r="AF68" s="8">
        <v>-2908.21</v>
      </c>
      <c r="AG68" s="8">
        <v>-3869.4570000000003</v>
      </c>
    </row>
    <row r="69" spans="1:33">
      <c r="A69" s="13" t="s">
        <v>269</v>
      </c>
      <c r="B69" s="8">
        <v>-29.967000000000002</v>
      </c>
      <c r="C69" s="8">
        <v>-71.534999999999997</v>
      </c>
      <c r="D69" s="8">
        <v>-93.67</v>
      </c>
      <c r="E69" s="8">
        <v>-124.982</v>
      </c>
      <c r="F69" s="8">
        <v>-17.590999999999998</v>
      </c>
      <c r="G69" s="8">
        <v>-39.416000000000004</v>
      </c>
      <c r="H69" s="8">
        <v>-71.195999999999998</v>
      </c>
      <c r="I69" s="8">
        <v>-66.698000000000008</v>
      </c>
      <c r="J69" s="8">
        <v>-51.808999999999997</v>
      </c>
      <c r="K69" s="8">
        <v>-86.86999999999999</v>
      </c>
      <c r="L69" s="8">
        <v>-112.10999999999999</v>
      </c>
      <c r="M69" s="8">
        <v>-171.22199999999998</v>
      </c>
      <c r="N69" s="8">
        <v>-69.804000000000002</v>
      </c>
      <c r="O69" s="8">
        <v>-139.50700000000001</v>
      </c>
      <c r="P69" s="8">
        <v>-199.483</v>
      </c>
      <c r="Q69" s="8">
        <v>-202.982</v>
      </c>
      <c r="R69" s="8">
        <v>-72.028000000000006</v>
      </c>
      <c r="S69" s="8">
        <v>-116.42100000000001</v>
      </c>
      <c r="T69" s="8">
        <v>-175.072</v>
      </c>
      <c r="U69" s="8">
        <v>-255.36099999999999</v>
      </c>
      <c r="V69" s="8">
        <v>6.35</v>
      </c>
      <c r="W69" s="8">
        <v>16.100000000000001</v>
      </c>
      <c r="X69" s="8">
        <v>27.116</v>
      </c>
      <c r="Y69" s="8">
        <v>58.442999999999998</v>
      </c>
      <c r="Z69" s="8">
        <v>18.591000000000001</v>
      </c>
      <c r="AA69" s="8">
        <v>32.805999999999997</v>
      </c>
      <c r="AB69" s="8">
        <v>52.762</v>
      </c>
      <c r="AC69" s="8">
        <v>117.15600000000001</v>
      </c>
      <c r="AD69" s="8">
        <v>119.22</v>
      </c>
      <c r="AE69" s="8">
        <v>140.27000000000001</v>
      </c>
      <c r="AF69" s="8">
        <v>174.96</v>
      </c>
      <c r="AG69" s="8">
        <v>214.892</v>
      </c>
    </row>
    <row r="70" spans="1:33">
      <c r="A70" s="13" t="s">
        <v>268</v>
      </c>
      <c r="B70" s="8"/>
      <c r="C70" s="8"/>
      <c r="D70" s="8"/>
      <c r="E70" s="8"/>
      <c r="F70" s="8"/>
      <c r="G70" s="8"/>
      <c r="H70" s="8"/>
      <c r="I70" s="8"/>
      <c r="J70" s="8"/>
      <c r="K70" s="8"/>
      <c r="L70" s="8"/>
      <c r="M70" s="8"/>
      <c r="N70" s="8"/>
      <c r="O70" s="8"/>
      <c r="P70" s="8"/>
      <c r="Q70" s="8"/>
      <c r="R70" s="8"/>
      <c r="S70" s="8"/>
      <c r="T70" s="8"/>
      <c r="U70" s="8"/>
      <c r="V70" s="8">
        <v>-45.127000000000002</v>
      </c>
      <c r="W70" s="8">
        <v>-50.201999999999998</v>
      </c>
      <c r="X70" s="8">
        <v>-52.697000000000003</v>
      </c>
      <c r="Y70" s="8">
        <v>-56.146000000000001</v>
      </c>
      <c r="Z70" s="8">
        <v>-19.503</v>
      </c>
      <c r="AA70" s="8">
        <v>-46.385000000000005</v>
      </c>
      <c r="AB70" s="8">
        <v>-67.938000000000002</v>
      </c>
      <c r="AC70" s="8">
        <v>-82.903000000000006</v>
      </c>
      <c r="AD70" s="8">
        <v>-100.74</v>
      </c>
      <c r="AE70" s="8">
        <v>-111.73299999999999</v>
      </c>
      <c r="AF70" s="8">
        <v>-135.18099999999998</v>
      </c>
      <c r="AG70" s="8">
        <v>-156.97499999999999</v>
      </c>
    </row>
    <row r="71" spans="1:33">
      <c r="A71" s="13" t="s">
        <v>53</v>
      </c>
      <c r="B71" s="8">
        <v>254.29</v>
      </c>
      <c r="C71" s="8">
        <v>349.13299999999998</v>
      </c>
      <c r="D71" s="8">
        <v>517.58399999999995</v>
      </c>
      <c r="E71" s="8">
        <v>633.85099999999989</v>
      </c>
      <c r="F71" s="8">
        <v>200.767</v>
      </c>
      <c r="G71" s="8">
        <v>333.577</v>
      </c>
      <c r="H71" s="8">
        <v>467.39499999999998</v>
      </c>
      <c r="I71" s="8">
        <v>429.15100000000001</v>
      </c>
      <c r="J71" s="8">
        <v>233.17400000000001</v>
      </c>
      <c r="K71" s="8">
        <v>346.42899999999997</v>
      </c>
      <c r="L71" s="8">
        <v>472.23500000000001</v>
      </c>
      <c r="M71" s="8">
        <v>576.18299999999999</v>
      </c>
      <c r="N71" s="8">
        <v>0.98500000000001364</v>
      </c>
      <c r="O71" s="8">
        <v>1.9209999999999496</v>
      </c>
      <c r="P71" s="8">
        <v>8.0570000000000164</v>
      </c>
      <c r="Q71" s="8">
        <v>17.819000000000017</v>
      </c>
      <c r="R71" s="8">
        <v>-0.23900000000001853</v>
      </c>
      <c r="S71" s="8">
        <v>1.1999999999957822E-2</v>
      </c>
      <c r="T71" s="8">
        <v>2.6559999999999562</v>
      </c>
      <c r="U71" s="8">
        <v>-1.1480000000000459</v>
      </c>
      <c r="V71" s="8">
        <v>-2.8159999999999998</v>
      </c>
      <c r="W71" s="8">
        <v>-5.6020000000000003</v>
      </c>
      <c r="X71" s="8">
        <v>-6.9509999999999996</v>
      </c>
      <c r="Y71" s="8">
        <v>-3.391</v>
      </c>
      <c r="Z71" s="8">
        <v>10.381</v>
      </c>
      <c r="AA71" s="8">
        <v>14.093</v>
      </c>
      <c r="AB71" s="8">
        <v>9.8070000000000004</v>
      </c>
      <c r="AC71" s="8">
        <v>7.7960000000000003</v>
      </c>
      <c r="AD71" s="8">
        <v>-0.46899999999999997</v>
      </c>
      <c r="AE71" s="8">
        <v>-1.3029999999999999</v>
      </c>
      <c r="AF71" s="8">
        <v>-2.7429999999999999</v>
      </c>
      <c r="AG71" s="8">
        <v>-4.5510000000000002</v>
      </c>
    </row>
    <row r="72" spans="1:33">
      <c r="A72" s="13" t="s">
        <v>54</v>
      </c>
      <c r="B72" s="10">
        <v>0</v>
      </c>
      <c r="C72" s="10">
        <v>0</v>
      </c>
      <c r="D72" s="10">
        <v>0</v>
      </c>
      <c r="E72" s="10">
        <v>-3181.6889999999999</v>
      </c>
      <c r="F72" s="10">
        <v>0</v>
      </c>
      <c r="G72" s="10">
        <v>0</v>
      </c>
      <c r="H72" s="10">
        <v>0</v>
      </c>
      <c r="I72" s="10">
        <v>0</v>
      </c>
      <c r="J72" s="10">
        <v>0</v>
      </c>
      <c r="K72" s="10">
        <v>0</v>
      </c>
      <c r="L72" s="10">
        <v>0</v>
      </c>
      <c r="M72" s="10">
        <v>-147.30799999999999</v>
      </c>
      <c r="N72" s="10">
        <v>-3.8857805861880479E-15</v>
      </c>
      <c r="O72" s="10">
        <v>-154.535</v>
      </c>
      <c r="P72" s="10">
        <v>-154.65799999999999</v>
      </c>
      <c r="Q72" s="10">
        <v>-155.012</v>
      </c>
      <c r="R72" s="10">
        <v>77.242000000000004</v>
      </c>
      <c r="S72" s="10">
        <v>77.242000000000004</v>
      </c>
      <c r="T72" s="10">
        <v>-574.93700000000001</v>
      </c>
      <c r="U72" s="10">
        <v>-511.80700000000002</v>
      </c>
      <c r="V72" s="10">
        <v>0</v>
      </c>
      <c r="W72" s="10">
        <v>-4.0000000000000001E-3</v>
      </c>
      <c r="X72" s="10">
        <v>4.0000000000000001E-3</v>
      </c>
      <c r="Y72" s="10">
        <v>-1E-3</v>
      </c>
      <c r="Z72" s="10">
        <v>0</v>
      </c>
      <c r="AA72" s="10">
        <v>-22.646000000000001</v>
      </c>
      <c r="AB72" s="10">
        <v>-22.646000000000001</v>
      </c>
      <c r="AC72" s="10">
        <v>-340.32300000000004</v>
      </c>
      <c r="AD72" s="10">
        <v>-17.030999999999999</v>
      </c>
      <c r="AE72" s="10">
        <v>-29.994</v>
      </c>
      <c r="AF72" s="10">
        <v>-18.143000000000001</v>
      </c>
      <c r="AG72" s="10">
        <v>9.9039999999999999</v>
      </c>
    </row>
    <row r="73" spans="1:33">
      <c r="A73" s="19" t="s">
        <v>25</v>
      </c>
      <c r="B73" s="9">
        <v>685.91100000000029</v>
      </c>
      <c r="C73" s="9">
        <v>1373.6919999999991</v>
      </c>
      <c r="D73" s="9">
        <v>1899.8460000000009</v>
      </c>
      <c r="E73" s="9">
        <v>-614.75999999999976</v>
      </c>
      <c r="F73" s="9">
        <v>541.53300000000013</v>
      </c>
      <c r="G73" s="9">
        <v>1225.9829999999993</v>
      </c>
      <c r="H73" s="9">
        <v>1648.0859999999998</v>
      </c>
      <c r="I73" s="9">
        <v>2123.7770000000014</v>
      </c>
      <c r="J73" s="9">
        <v>453.89</v>
      </c>
      <c r="K73" s="9">
        <v>1032.3630000000005</v>
      </c>
      <c r="L73" s="9">
        <v>1320.900000000001</v>
      </c>
      <c r="M73" s="9">
        <v>1738.0760000000007</v>
      </c>
      <c r="N73" s="9">
        <v>118.53100000000128</v>
      </c>
      <c r="O73" s="9">
        <v>436.8730000000005</v>
      </c>
      <c r="P73" s="9">
        <v>657.5700000000005</v>
      </c>
      <c r="Q73" s="9">
        <v>1135.0100000000004</v>
      </c>
      <c r="R73" s="9">
        <v>219.24899999999985</v>
      </c>
      <c r="S73" s="9">
        <v>671.64599999999996</v>
      </c>
      <c r="T73" s="9">
        <v>259.625</v>
      </c>
      <c r="U73" s="9">
        <v>756.31299999999987</v>
      </c>
      <c r="V73" s="9">
        <v>142.51100000000048</v>
      </c>
      <c r="W73" s="9">
        <v>502.0680000000001</v>
      </c>
      <c r="X73" s="9">
        <v>642.62600000000134</v>
      </c>
      <c r="Y73" s="9">
        <v>1060.4120000000005</v>
      </c>
      <c r="Z73" s="9">
        <v>137.20600000000007</v>
      </c>
      <c r="AA73" s="9">
        <v>505.77900000000005</v>
      </c>
      <c r="AB73" s="9">
        <v>762.69800000000066</v>
      </c>
      <c r="AC73" s="9">
        <v>923.32500000000095</v>
      </c>
      <c r="AD73" s="9">
        <v>219.87200000000018</v>
      </c>
      <c r="AE73" s="9">
        <v>645.49000000000046</v>
      </c>
      <c r="AF73" s="9">
        <v>985.597000000001</v>
      </c>
      <c r="AG73" s="9">
        <v>1581.3169999999989</v>
      </c>
    </row>
    <row r="74" spans="1:33">
      <c r="A74" s="13"/>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c r="A75" s="13" t="s">
        <v>55</v>
      </c>
      <c r="B75" s="8">
        <v>-14</v>
      </c>
      <c r="C75" s="8">
        <v>-27.613999999999997</v>
      </c>
      <c r="D75" s="8">
        <v>-44.831999999999994</v>
      </c>
      <c r="E75" s="8">
        <v>-59.414999999999992</v>
      </c>
      <c r="F75" s="8">
        <v>-16.268999999999998</v>
      </c>
      <c r="G75" s="8">
        <v>-24.184000000000001</v>
      </c>
      <c r="H75" s="8">
        <v>-33.890000000000008</v>
      </c>
      <c r="I75" s="8">
        <v>-33.666000000000004</v>
      </c>
      <c r="J75" s="8">
        <v>-1.0060000000000002</v>
      </c>
      <c r="K75" s="8">
        <v>-28.576000000000001</v>
      </c>
      <c r="L75" s="8">
        <v>-33.086000000000006</v>
      </c>
      <c r="M75" s="8">
        <v>-46.302999999999997</v>
      </c>
      <c r="N75" s="8">
        <v>-2.6440000000000001</v>
      </c>
      <c r="O75" s="8">
        <v>-18.364000000000001</v>
      </c>
      <c r="P75" s="8">
        <v>-14.348000000000001</v>
      </c>
      <c r="Q75" s="8">
        <v>-0.7710000000000008</v>
      </c>
      <c r="R75" s="8">
        <v>-2.7049999999999983</v>
      </c>
      <c r="S75" s="8">
        <v>-5.956999999999999</v>
      </c>
      <c r="T75" s="8">
        <v>-8.1339999999999986</v>
      </c>
      <c r="U75" s="8">
        <v>-11.406999999999998</v>
      </c>
      <c r="V75" s="8">
        <v>-5.234</v>
      </c>
      <c r="W75" s="8">
        <v>-8.5609999999999999</v>
      </c>
      <c r="X75" s="8">
        <v>-12.968</v>
      </c>
      <c r="Y75" s="8">
        <v>-18.094999999999999</v>
      </c>
      <c r="Z75" s="8">
        <v>-6.01</v>
      </c>
      <c r="AA75" s="8">
        <v>-11.745999999999999</v>
      </c>
      <c r="AB75" s="8">
        <v>-18.593</v>
      </c>
      <c r="AC75" s="8">
        <v>-24.018000000000001</v>
      </c>
      <c r="AD75" s="8">
        <v>-3.2989999999999999</v>
      </c>
      <c r="AE75" s="8">
        <v>-4.0750000000000002</v>
      </c>
      <c r="AF75" s="8">
        <v>-4.7300000000000013</v>
      </c>
      <c r="AG75" s="8">
        <v>-4.6360000000000019</v>
      </c>
    </row>
    <row r="76" spans="1:33">
      <c r="A76" s="13" t="s">
        <v>56</v>
      </c>
      <c r="B76" s="8">
        <v>-0.61899999999999977</v>
      </c>
      <c r="C76" s="8">
        <v>5.9059999999999988</v>
      </c>
      <c r="D76" s="8">
        <v>-63.511000000000102</v>
      </c>
      <c r="E76" s="8">
        <v>-52.877000000000002</v>
      </c>
      <c r="F76" s="8">
        <v>65.358999999999995</v>
      </c>
      <c r="G76" s="8">
        <v>-24.298999999999992</v>
      </c>
      <c r="H76" s="8">
        <v>-47.459000000000145</v>
      </c>
      <c r="I76" s="8">
        <v>-55.921999999999954</v>
      </c>
      <c r="J76" s="8">
        <v>19.446999999999974</v>
      </c>
      <c r="K76" s="8">
        <v>-1.9130000000000322</v>
      </c>
      <c r="L76" s="8">
        <v>-6.6669999999999234</v>
      </c>
      <c r="M76" s="8">
        <v>34.225000000000023</v>
      </c>
      <c r="N76" s="8">
        <v>-38.390999999999998</v>
      </c>
      <c r="O76" s="8">
        <v>-35.382999999999996</v>
      </c>
      <c r="P76" s="8">
        <v>-42.631999999999998</v>
      </c>
      <c r="Q76" s="8">
        <v>-22.536999999999999</v>
      </c>
      <c r="R76" s="8">
        <v>-22.561</v>
      </c>
      <c r="S76" s="8">
        <v>-22.439999999999998</v>
      </c>
      <c r="T76" s="8">
        <v>-23.153999999999996</v>
      </c>
      <c r="U76" s="8">
        <v>-18.284999999999997</v>
      </c>
      <c r="V76" s="8">
        <v>-13.072999999999999</v>
      </c>
      <c r="W76" s="8">
        <v>-38.488</v>
      </c>
      <c r="X76" s="8">
        <v>-51.814999999999998</v>
      </c>
      <c r="Y76" s="8">
        <v>-62.53</v>
      </c>
      <c r="Z76" s="8">
        <v>-10.520999999999999</v>
      </c>
      <c r="AA76" s="8">
        <v>-22.067999999999998</v>
      </c>
      <c r="AB76" s="8">
        <v>-29.065999999999999</v>
      </c>
      <c r="AC76" s="8">
        <v>-40.210999999999999</v>
      </c>
      <c r="AD76" s="8">
        <v>-10.743</v>
      </c>
      <c r="AE76" s="8">
        <v>-16.951000000000001</v>
      </c>
      <c r="AF76" s="8">
        <v>-32.298000000000009</v>
      </c>
      <c r="AG76" s="8">
        <v>-44.894000000000077</v>
      </c>
    </row>
    <row r="77" spans="1:33">
      <c r="A77" s="19" t="s">
        <v>57</v>
      </c>
      <c r="B77" s="9">
        <v>671.29200000000026</v>
      </c>
      <c r="C77" s="9">
        <v>1351.983999999999</v>
      </c>
      <c r="D77" s="9">
        <v>1791.5030000000008</v>
      </c>
      <c r="E77" s="9">
        <v>-727.05199999999968</v>
      </c>
      <c r="F77" s="9">
        <v>590.62300000000016</v>
      </c>
      <c r="G77" s="9">
        <v>1177.4999999999993</v>
      </c>
      <c r="H77" s="9">
        <v>1566.7369999999996</v>
      </c>
      <c r="I77" s="9">
        <v>2034.1890000000012</v>
      </c>
      <c r="J77" s="9">
        <v>472.33100000000002</v>
      </c>
      <c r="K77" s="9">
        <v>1001.8740000000005</v>
      </c>
      <c r="L77" s="9">
        <v>1281.1470000000011</v>
      </c>
      <c r="M77" s="9">
        <v>1726.4150000000009</v>
      </c>
      <c r="N77" s="9">
        <v>77.496000000001288</v>
      </c>
      <c r="O77" s="9">
        <v>383.12600000000054</v>
      </c>
      <c r="P77" s="9">
        <v>600.5900000000006</v>
      </c>
      <c r="Q77" s="9">
        <v>1111.7020000000005</v>
      </c>
      <c r="R77" s="9">
        <v>193.98299999999986</v>
      </c>
      <c r="S77" s="9">
        <v>643.24900000000002</v>
      </c>
      <c r="T77" s="9">
        <v>228.33700000000002</v>
      </c>
      <c r="U77" s="9">
        <v>726.62099999999987</v>
      </c>
      <c r="V77" s="9">
        <v>124.20400000000048</v>
      </c>
      <c r="W77" s="9">
        <v>455.01900000000012</v>
      </c>
      <c r="X77" s="9">
        <v>577.84300000000144</v>
      </c>
      <c r="Y77" s="9">
        <v>979.78700000000049</v>
      </c>
      <c r="Z77" s="9">
        <v>120.67500000000008</v>
      </c>
      <c r="AA77" s="9">
        <v>471.96500000000009</v>
      </c>
      <c r="AB77" s="9">
        <v>715.03900000000067</v>
      </c>
      <c r="AC77" s="9">
        <v>859.09600000000091</v>
      </c>
      <c r="AD77" s="9">
        <v>205.83000000000018</v>
      </c>
      <c r="AE77" s="9">
        <v>624.4640000000004</v>
      </c>
      <c r="AF77" s="9">
        <v>948.56900000000098</v>
      </c>
      <c r="AG77" s="9">
        <v>1531.7869999999989</v>
      </c>
    </row>
    <row r="78" spans="1:33">
      <c r="A78" s="13"/>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c r="A79" s="13" t="s">
        <v>58</v>
      </c>
      <c r="B79" s="8">
        <v>-180.92199999999997</v>
      </c>
      <c r="C79" s="8">
        <v>-382.846</v>
      </c>
      <c r="D79" s="8">
        <v>-515.98299999999995</v>
      </c>
      <c r="E79" s="8">
        <v>-561.48799999999994</v>
      </c>
      <c r="F79" s="8">
        <v>-136.59399999999999</v>
      </c>
      <c r="G79" s="8">
        <v>-269.57800000000003</v>
      </c>
      <c r="H79" s="8">
        <v>-350.57900000000001</v>
      </c>
      <c r="I79" s="8">
        <v>-439.85299999999995</v>
      </c>
      <c r="J79" s="8">
        <v>-138.25199999999998</v>
      </c>
      <c r="K79" s="8">
        <v>-291.63499999999999</v>
      </c>
      <c r="L79" s="8">
        <v>-374.57900000000001</v>
      </c>
      <c r="M79" s="8">
        <v>-558.08899999999983</v>
      </c>
      <c r="N79" s="8">
        <v>-31.803999999999974</v>
      </c>
      <c r="O79" s="8">
        <v>-110.301</v>
      </c>
      <c r="P79" s="8">
        <v>-164.786</v>
      </c>
      <c r="Q79" s="8">
        <v>-295.95</v>
      </c>
      <c r="R79" s="8">
        <v>-29.984000000000002</v>
      </c>
      <c r="S79" s="8">
        <v>-119.33699999999999</v>
      </c>
      <c r="T79" s="8">
        <v>-69.84499999999997</v>
      </c>
      <c r="U79" s="8">
        <v>-193.58099999999996</v>
      </c>
      <c r="V79" s="8">
        <v>-13.2</v>
      </c>
      <c r="W79" s="8">
        <v>-100.027</v>
      </c>
      <c r="X79" s="8">
        <v>-140.13499999999999</v>
      </c>
      <c r="Y79" s="8">
        <v>-235.60499999999999</v>
      </c>
      <c r="Z79" s="8">
        <v>-37.156999999999996</v>
      </c>
      <c r="AA79" s="8">
        <v>-113.31699999999999</v>
      </c>
      <c r="AB79" s="8">
        <v>-167.84100000000001</v>
      </c>
      <c r="AC79" s="8">
        <v>-247.292</v>
      </c>
      <c r="AD79" s="8">
        <v>-60.143000000000001</v>
      </c>
      <c r="AE79" s="8">
        <v>-125.971</v>
      </c>
      <c r="AF79" s="8">
        <v>-256.01400000000001</v>
      </c>
      <c r="AG79" s="8">
        <v>-366.89100000000002</v>
      </c>
    </row>
    <row r="80" spans="1:33">
      <c r="A80" s="47" t="s">
        <v>59</v>
      </c>
      <c r="B80" s="9">
        <v>490.37000000000029</v>
      </c>
      <c r="C80" s="9">
        <v>969.13799999999901</v>
      </c>
      <c r="D80" s="9">
        <v>1275.5200000000009</v>
      </c>
      <c r="E80" s="9">
        <v>-1288.5399999999995</v>
      </c>
      <c r="F80" s="9">
        <v>454.02900000000017</v>
      </c>
      <c r="G80" s="9">
        <v>907.92199999999934</v>
      </c>
      <c r="H80" s="9">
        <v>1216.1579999999997</v>
      </c>
      <c r="I80" s="9">
        <v>1594.3360000000011</v>
      </c>
      <c r="J80" s="9">
        <v>334.07900000000006</v>
      </c>
      <c r="K80" s="9">
        <v>710.23900000000049</v>
      </c>
      <c r="L80" s="9">
        <v>906.56800000000112</v>
      </c>
      <c r="M80" s="9">
        <v>1168.4150000000009</v>
      </c>
      <c r="N80" s="9">
        <v>45.692000000001315</v>
      </c>
      <c r="O80" s="9">
        <v>272.82500000000056</v>
      </c>
      <c r="P80" s="9">
        <v>435.8040000000006</v>
      </c>
      <c r="Q80" s="9">
        <v>815.75200000000041</v>
      </c>
      <c r="R80" s="9">
        <v>163.99899999999985</v>
      </c>
      <c r="S80" s="9">
        <v>523.91200000000003</v>
      </c>
      <c r="T80" s="9">
        <v>158.49200000000005</v>
      </c>
      <c r="U80" s="9">
        <v>533.04</v>
      </c>
      <c r="V80" s="9">
        <v>111.00400000000047</v>
      </c>
      <c r="W80" s="9">
        <v>354.99200000000013</v>
      </c>
      <c r="X80" s="9">
        <v>437.70800000000145</v>
      </c>
      <c r="Y80" s="9">
        <v>744.18200000000047</v>
      </c>
      <c r="Z80" s="9">
        <v>83.518000000000086</v>
      </c>
      <c r="AA80" s="9">
        <v>358.64800000000008</v>
      </c>
      <c r="AB80" s="9">
        <v>547.19800000000066</v>
      </c>
      <c r="AC80" s="9">
        <v>611.80400000000088</v>
      </c>
      <c r="AD80" s="9">
        <v>145.68700000000018</v>
      </c>
      <c r="AE80" s="9">
        <v>498.49300000000039</v>
      </c>
      <c r="AF80" s="9">
        <v>692.55500000000097</v>
      </c>
      <c r="AG80" s="9">
        <v>1164.8959999999988</v>
      </c>
    </row>
    <row r="81" spans="1:33">
      <c r="A81" s="13"/>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c r="A82" s="45" t="s">
        <v>29</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c r="A83" s="148" t="s">
        <v>257</v>
      </c>
      <c r="B83" s="11"/>
      <c r="C83" s="11"/>
      <c r="D83" s="11"/>
      <c r="E83" s="11"/>
      <c r="F83" s="11"/>
      <c r="G83" s="11"/>
      <c r="H83" s="11"/>
      <c r="I83" s="11"/>
      <c r="J83" s="11"/>
      <c r="K83" s="11"/>
      <c r="L83" s="11"/>
      <c r="M83" s="11"/>
      <c r="N83" s="11"/>
      <c r="O83" s="11"/>
      <c r="P83" s="11"/>
      <c r="Q83" s="11"/>
      <c r="R83" s="11"/>
      <c r="S83" s="11"/>
      <c r="T83" s="11"/>
      <c r="U83" s="11"/>
      <c r="V83" s="8">
        <v>8.284000000000006</v>
      </c>
      <c r="W83" s="8">
        <v>92.552000000000021</v>
      </c>
      <c r="X83" s="8">
        <v>102.83300000000008</v>
      </c>
      <c r="Y83" s="8">
        <v>218.71800000000007</v>
      </c>
      <c r="Z83" s="8">
        <v>34.607999999999997</v>
      </c>
      <c r="AA83" s="8">
        <v>172.279</v>
      </c>
      <c r="AB83" s="8">
        <v>160.80000000000001</v>
      </c>
      <c r="AC83" s="8">
        <v>747.89300000000003</v>
      </c>
      <c r="AD83" s="8">
        <v>-4.093</v>
      </c>
      <c r="AE83" s="8">
        <v>-8.9830000000000005</v>
      </c>
      <c r="AF83" s="8">
        <v>-10.779</v>
      </c>
      <c r="AG83" s="8">
        <v>-5.1879999999999997</v>
      </c>
    </row>
    <row r="84" spans="1:33">
      <c r="A84" s="21" t="s">
        <v>60</v>
      </c>
      <c r="B84" s="57" t="s">
        <v>67</v>
      </c>
      <c r="C84" s="57" t="s">
        <v>67</v>
      </c>
      <c r="D84" s="57" t="s">
        <v>67</v>
      </c>
      <c r="E84" s="57" t="s">
        <v>67</v>
      </c>
      <c r="F84" s="57" t="s">
        <v>67</v>
      </c>
      <c r="G84" s="57" t="s">
        <v>67</v>
      </c>
      <c r="H84" s="57" t="s">
        <v>67</v>
      </c>
      <c r="I84" s="57" t="s">
        <v>67</v>
      </c>
      <c r="J84" s="57" t="s">
        <v>67</v>
      </c>
      <c r="K84" s="57" t="s">
        <v>67</v>
      </c>
      <c r="L84" s="57" t="s">
        <v>67</v>
      </c>
      <c r="M84" s="57" t="s">
        <v>67</v>
      </c>
      <c r="N84" s="8">
        <v>113.36700000000003</v>
      </c>
      <c r="O84" s="8">
        <v>193.04200000000009</v>
      </c>
      <c r="P84" s="8">
        <v>265.87800000000004</v>
      </c>
      <c r="Q84" s="8">
        <v>356.60500000000002</v>
      </c>
      <c r="R84" s="8">
        <v>154.08500000000001</v>
      </c>
      <c r="S84" s="8">
        <v>-263.99099999999999</v>
      </c>
      <c r="T84" s="8">
        <v>-282.27099999999996</v>
      </c>
      <c r="U84" s="8">
        <v>-282.15699999999998</v>
      </c>
      <c r="V84" s="8">
        <v>-69.7</v>
      </c>
      <c r="W84" s="8">
        <v>-1071.7670000000001</v>
      </c>
      <c r="X84" s="57">
        <v>-1071.7670000000001</v>
      </c>
      <c r="Y84" s="57">
        <v>-1071.7670000000001</v>
      </c>
      <c r="Z84" s="57" t="s">
        <v>67</v>
      </c>
      <c r="AA84" s="57" t="s">
        <v>67</v>
      </c>
      <c r="AB84" s="57" t="s">
        <v>67</v>
      </c>
      <c r="AC84" s="57" t="s">
        <v>67</v>
      </c>
      <c r="AD84" s="57" t="s">
        <v>67</v>
      </c>
      <c r="AE84" s="57" t="s">
        <v>67</v>
      </c>
      <c r="AF84" s="57" t="s">
        <v>67</v>
      </c>
      <c r="AG84" s="57" t="s">
        <v>67</v>
      </c>
    </row>
    <row r="85" spans="1:33">
      <c r="A85" s="47" t="s">
        <v>157</v>
      </c>
      <c r="B85" s="58" t="s">
        <v>67</v>
      </c>
      <c r="C85" s="58" t="s">
        <v>67</v>
      </c>
      <c r="D85" s="58" t="s">
        <v>67</v>
      </c>
      <c r="E85" s="58" t="s">
        <v>67</v>
      </c>
      <c r="F85" s="58" t="s">
        <v>67</v>
      </c>
      <c r="G85" s="58" t="s">
        <v>67</v>
      </c>
      <c r="H85" s="58" t="s">
        <v>67</v>
      </c>
      <c r="I85" s="58" t="s">
        <v>67</v>
      </c>
      <c r="J85" s="58" t="s">
        <v>67</v>
      </c>
      <c r="K85" s="58" t="s">
        <v>67</v>
      </c>
      <c r="L85" s="58" t="s">
        <v>67</v>
      </c>
      <c r="M85" s="58" t="s">
        <v>67</v>
      </c>
      <c r="N85" s="9">
        <v>113.36700000000003</v>
      </c>
      <c r="O85" s="9">
        <v>193.04200000000009</v>
      </c>
      <c r="P85" s="9">
        <v>265.87800000000004</v>
      </c>
      <c r="Q85" s="9">
        <v>356.60500000000002</v>
      </c>
      <c r="R85" s="9">
        <v>154.08500000000001</v>
      </c>
      <c r="S85" s="9">
        <v>-263.99099999999999</v>
      </c>
      <c r="T85" s="9">
        <v>-282.27099999999996</v>
      </c>
      <c r="U85" s="9">
        <v>-282.15699999999998</v>
      </c>
      <c r="V85" s="9">
        <v>-61.415999999999997</v>
      </c>
      <c r="W85" s="9">
        <v>-979.21500000000003</v>
      </c>
      <c r="X85" s="9">
        <v>-968.93399999999997</v>
      </c>
      <c r="Y85" s="20">
        <v>-853.04899999999998</v>
      </c>
      <c r="Z85" s="20">
        <v>34.607999999999997</v>
      </c>
      <c r="AA85" s="20">
        <v>172.279</v>
      </c>
      <c r="AB85" s="20">
        <v>160.80000000000001</v>
      </c>
      <c r="AC85" s="20">
        <v>747.89300000000003</v>
      </c>
      <c r="AD85" s="20">
        <v>-4.093</v>
      </c>
      <c r="AE85" s="20">
        <v>-8.9830000000000005</v>
      </c>
      <c r="AF85" s="20">
        <v>-10.779</v>
      </c>
      <c r="AG85" s="20">
        <v>-5.1879999999999997</v>
      </c>
    </row>
    <row r="86" spans="1:33">
      <c r="A86" s="13"/>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c r="A87" s="47" t="s">
        <v>61</v>
      </c>
      <c r="B87" s="9">
        <v>490.37000000000029</v>
      </c>
      <c r="C87" s="9">
        <v>969.13799999999901</v>
      </c>
      <c r="D87" s="9">
        <v>1275.5200000000009</v>
      </c>
      <c r="E87" s="9">
        <v>-1288.5399999999995</v>
      </c>
      <c r="F87" s="9">
        <v>454.02900000000017</v>
      </c>
      <c r="G87" s="9">
        <v>907.92199999999934</v>
      </c>
      <c r="H87" s="9">
        <v>1216.1579999999997</v>
      </c>
      <c r="I87" s="9">
        <v>1594.3360000000011</v>
      </c>
      <c r="J87" s="9">
        <v>334.07900000000006</v>
      </c>
      <c r="K87" s="9">
        <v>710.23900000000049</v>
      </c>
      <c r="L87" s="9">
        <v>906.56800000000112</v>
      </c>
      <c r="M87" s="9">
        <v>1168.4150000000009</v>
      </c>
      <c r="N87" s="9">
        <v>159.05900000000133</v>
      </c>
      <c r="O87" s="9">
        <v>465.86700000000064</v>
      </c>
      <c r="P87" s="9">
        <v>701.6820000000007</v>
      </c>
      <c r="Q87" s="9">
        <v>1172.3570000000004</v>
      </c>
      <c r="R87" s="9">
        <v>318.08399999999983</v>
      </c>
      <c r="S87" s="9">
        <v>259.92100000000005</v>
      </c>
      <c r="T87" s="9">
        <v>-123.77899999999991</v>
      </c>
      <c r="U87" s="9">
        <v>250.88299999999998</v>
      </c>
      <c r="V87" s="9">
        <v>49.588000000000477</v>
      </c>
      <c r="W87" s="9">
        <v>-624.22299999999996</v>
      </c>
      <c r="X87" s="9">
        <v>-531.22599999999852</v>
      </c>
      <c r="Y87" s="9">
        <v>-108.86699999999951</v>
      </c>
      <c r="Z87" s="9">
        <v>118.12600000000009</v>
      </c>
      <c r="AA87" s="9">
        <v>530.92700000000013</v>
      </c>
      <c r="AB87" s="9">
        <v>707.99800000000073</v>
      </c>
      <c r="AC87" s="9">
        <v>1359.697000000001</v>
      </c>
      <c r="AD87" s="9">
        <v>141.59400000000019</v>
      </c>
      <c r="AE87" s="9">
        <v>489.51000000000039</v>
      </c>
      <c r="AF87" s="9">
        <v>681.77600000000098</v>
      </c>
      <c r="AG87" s="9">
        <v>1159.7079999999987</v>
      </c>
    </row>
    <row r="88" spans="1:33">
      <c r="A88" s="4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c r="A89" s="18" t="s">
        <v>301</v>
      </c>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c r="A90" s="13" t="s">
        <v>63</v>
      </c>
      <c r="B90" s="8"/>
      <c r="C90" s="8"/>
      <c r="D90" s="8"/>
      <c r="E90" s="8"/>
      <c r="F90" s="8"/>
      <c r="G90" s="8"/>
      <c r="H90" s="8"/>
      <c r="I90" s="8"/>
      <c r="J90" s="8"/>
      <c r="K90" s="8"/>
      <c r="L90" s="8"/>
      <c r="M90" s="8"/>
      <c r="N90" s="8"/>
      <c r="O90" s="8"/>
      <c r="P90" s="8"/>
      <c r="Q90" s="8"/>
      <c r="R90" s="8"/>
      <c r="S90" s="8"/>
      <c r="T90" s="8"/>
      <c r="U90" s="8"/>
      <c r="V90" s="8">
        <v>109.70700000000046</v>
      </c>
      <c r="W90" s="8">
        <v>350.53700000000049</v>
      </c>
      <c r="X90" s="8">
        <v>428.30500000000029</v>
      </c>
      <c r="Y90" s="8">
        <v>732.5139999999999</v>
      </c>
      <c r="Z90" s="8">
        <v>81.729000000000084</v>
      </c>
      <c r="AA90" s="8">
        <v>341.60999999999973</v>
      </c>
      <c r="AB90" s="8">
        <v>507.72800000000001</v>
      </c>
      <c r="AC90" s="8">
        <v>546.03800000000092</v>
      </c>
      <c r="AD90" s="8">
        <v>112.34900000000019</v>
      </c>
      <c r="AE90" s="8">
        <v>439.61400000000037</v>
      </c>
      <c r="AF90" s="8">
        <v>598.69500000000028</v>
      </c>
      <c r="AG90" s="8">
        <v>1042.7759999999987</v>
      </c>
    </row>
    <row r="91" spans="1:33">
      <c r="A91" s="13" t="s">
        <v>64</v>
      </c>
      <c r="B91" s="8"/>
      <c r="C91" s="8"/>
      <c r="D91" s="8"/>
      <c r="E91" s="8"/>
      <c r="F91" s="8"/>
      <c r="G91" s="8"/>
      <c r="H91" s="8"/>
      <c r="I91" s="8"/>
      <c r="J91" s="8"/>
      <c r="K91" s="8"/>
      <c r="L91" s="8"/>
      <c r="M91" s="8"/>
      <c r="N91" s="8"/>
      <c r="O91" s="8"/>
      <c r="P91" s="8"/>
      <c r="Q91" s="8"/>
      <c r="R91" s="8"/>
      <c r="S91" s="8"/>
      <c r="T91" s="8"/>
      <c r="U91" s="8"/>
      <c r="V91" s="8">
        <v>1.298</v>
      </c>
      <c r="W91" s="8">
        <v>4.4590000000000014</v>
      </c>
      <c r="X91" s="8">
        <v>9.4030000000000022</v>
      </c>
      <c r="Y91" s="8">
        <v>11.669</v>
      </c>
      <c r="Z91" s="8">
        <v>1.7889999999999979</v>
      </c>
      <c r="AA91" s="8">
        <v>17.037999999999997</v>
      </c>
      <c r="AB91" s="8">
        <v>39.47</v>
      </c>
      <c r="AC91" s="8">
        <v>65.765999999999991</v>
      </c>
      <c r="AD91" s="8">
        <v>33.338000000000001</v>
      </c>
      <c r="AE91" s="8">
        <v>58.879000000000005</v>
      </c>
      <c r="AF91" s="8">
        <v>93.860000000000014</v>
      </c>
      <c r="AG91" s="8">
        <v>122.12000000000002</v>
      </c>
    </row>
    <row r="92" spans="1:33">
      <c r="A92" s="47" t="s">
        <v>303</v>
      </c>
      <c r="B92" s="9"/>
      <c r="C92" s="9"/>
      <c r="D92" s="9"/>
      <c r="E92" s="9"/>
      <c r="F92" s="9"/>
      <c r="G92" s="9"/>
      <c r="H92" s="9"/>
      <c r="I92" s="9"/>
      <c r="J92" s="9"/>
      <c r="K92" s="9"/>
      <c r="L92" s="9"/>
      <c r="M92" s="9"/>
      <c r="N92" s="9"/>
      <c r="O92" s="9"/>
      <c r="P92" s="9"/>
      <c r="Q92" s="9"/>
      <c r="R92" s="9"/>
      <c r="S92" s="9"/>
      <c r="T92" s="9"/>
      <c r="U92" s="9"/>
      <c r="V92" s="9">
        <v>111.00500000000046</v>
      </c>
      <c r="W92" s="9">
        <v>354.99600000000049</v>
      </c>
      <c r="X92" s="9">
        <v>437.70800000000031</v>
      </c>
      <c r="Y92" s="9">
        <v>744.18299999999999</v>
      </c>
      <c r="Z92" s="9">
        <v>83.518000000000086</v>
      </c>
      <c r="AA92" s="9">
        <v>358.64799999999974</v>
      </c>
      <c r="AB92" s="9">
        <v>547.19799999999998</v>
      </c>
      <c r="AC92" s="9">
        <v>611.80400000000088</v>
      </c>
      <c r="AD92" s="9">
        <v>145.68700000000018</v>
      </c>
      <c r="AE92" s="9">
        <v>498.49300000000039</v>
      </c>
      <c r="AF92" s="9">
        <v>692.55500000000029</v>
      </c>
      <c r="AG92" s="9">
        <v>1164.8959999999988</v>
      </c>
    </row>
    <row r="93" spans="1:33">
      <c r="A93" s="4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c r="A94" s="18" t="s">
        <v>302</v>
      </c>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c r="A95" s="13" t="s">
        <v>63</v>
      </c>
      <c r="B95" s="8">
        <v>487.40400000000028</v>
      </c>
      <c r="C95" s="8">
        <v>941.41299999999899</v>
      </c>
      <c r="D95" s="8">
        <v>1253.9440000000009</v>
      </c>
      <c r="E95" s="8">
        <v>-1327.1340000000005</v>
      </c>
      <c r="F95" s="8">
        <v>443.84300000000019</v>
      </c>
      <c r="G95" s="8">
        <v>866.67399999999975</v>
      </c>
      <c r="H95" s="8">
        <v>1176.2319999999995</v>
      </c>
      <c r="I95" s="8">
        <v>1525.9280000000017</v>
      </c>
      <c r="J95" s="8">
        <v>315.14299999999969</v>
      </c>
      <c r="K95" s="8">
        <v>647.08499999999958</v>
      </c>
      <c r="L95" s="8">
        <v>847.10300000000052</v>
      </c>
      <c r="M95" s="8">
        <v>1092.0100000000014</v>
      </c>
      <c r="N95" s="8">
        <v>161.70600000000059</v>
      </c>
      <c r="O95" s="8">
        <v>442.44100000000014</v>
      </c>
      <c r="P95" s="8">
        <v>692.88099999999997</v>
      </c>
      <c r="Q95" s="8">
        <v>1139.3790000000004</v>
      </c>
      <c r="R95" s="8">
        <v>328.07999999999981</v>
      </c>
      <c r="S95" s="8">
        <v>241.68599999999947</v>
      </c>
      <c r="T95" s="8">
        <v>-138.82100000000059</v>
      </c>
      <c r="U95" s="8">
        <v>214.26599999999996</v>
      </c>
      <c r="V95" s="8">
        <v>36.349000000000089</v>
      </c>
      <c r="W95" s="8">
        <v>-677.05000000000007</v>
      </c>
      <c r="X95" s="8">
        <v>-590.68100000000004</v>
      </c>
      <c r="Y95" s="8">
        <v>-212.93399999999957</v>
      </c>
      <c r="Z95" s="8">
        <v>95.680999999999827</v>
      </c>
      <c r="AA95" s="8">
        <v>470.63899999999973</v>
      </c>
      <c r="AB95" s="8">
        <v>624.93399999999997</v>
      </c>
      <c r="AC95" s="8">
        <v>1249.7030000000002</v>
      </c>
      <c r="AD95" s="8">
        <v>108.2560000000002</v>
      </c>
      <c r="AE95" s="8">
        <v>430.63100000000037</v>
      </c>
      <c r="AF95" s="8">
        <v>587.91600000000028</v>
      </c>
      <c r="AG95" s="8">
        <v>1037.588</v>
      </c>
    </row>
    <row r="96" spans="1:33">
      <c r="A96" s="13" t="s">
        <v>64</v>
      </c>
      <c r="B96" s="8">
        <v>2.9660000000000002</v>
      </c>
      <c r="C96" s="8">
        <v>27.725000000000001</v>
      </c>
      <c r="D96" s="8">
        <v>21.076000000000001</v>
      </c>
      <c r="E96" s="8">
        <v>38.094000000000001</v>
      </c>
      <c r="F96" s="8">
        <v>10.186</v>
      </c>
      <c r="G96" s="8">
        <v>41.247999999999998</v>
      </c>
      <c r="H96" s="8">
        <v>39.926000000000002</v>
      </c>
      <c r="I96" s="8">
        <v>68.408000000000001</v>
      </c>
      <c r="J96" s="8">
        <v>18.986000000000001</v>
      </c>
      <c r="K96" s="8">
        <v>63.203000000000003</v>
      </c>
      <c r="L96" s="8">
        <v>59.412999999999997</v>
      </c>
      <c r="M96" s="8">
        <v>75.846999999999994</v>
      </c>
      <c r="N96" s="8">
        <v>-2.6469999999999985</v>
      </c>
      <c r="O96" s="8">
        <v>23.425999999999998</v>
      </c>
      <c r="P96" s="8">
        <v>8.8010000000000002</v>
      </c>
      <c r="Q96" s="8">
        <v>32.978000000000002</v>
      </c>
      <c r="R96" s="8">
        <v>-9.9960000000000004</v>
      </c>
      <c r="S96" s="8">
        <v>18.234999999999999</v>
      </c>
      <c r="T96" s="8">
        <v>15.042</v>
      </c>
      <c r="U96" s="8">
        <v>36.616999999999997</v>
      </c>
      <c r="V96" s="8">
        <v>13.238</v>
      </c>
      <c r="W96" s="8">
        <v>52.832000000000001</v>
      </c>
      <c r="X96" s="8">
        <v>59.459000000000003</v>
      </c>
      <c r="Y96" s="8">
        <v>104.06800000000001</v>
      </c>
      <c r="Z96" s="8">
        <v>22.443999999999999</v>
      </c>
      <c r="AA96" s="8">
        <v>60.287999999999997</v>
      </c>
      <c r="AB96" s="8">
        <v>83.063999999999993</v>
      </c>
      <c r="AC96" s="8">
        <v>109.994</v>
      </c>
      <c r="AD96" s="8">
        <v>33.338000000000001</v>
      </c>
      <c r="AE96" s="8">
        <v>58.879000000000005</v>
      </c>
      <c r="AF96" s="8">
        <v>93.860000000000014</v>
      </c>
      <c r="AG96" s="8">
        <v>122.12000000000002</v>
      </c>
    </row>
    <row r="97" spans="1:33">
      <c r="A97" s="47" t="s">
        <v>61</v>
      </c>
      <c r="B97" s="9">
        <v>490.37000000000029</v>
      </c>
      <c r="C97" s="9">
        <v>969.13799999999901</v>
      </c>
      <c r="D97" s="9">
        <v>1275.0200000000009</v>
      </c>
      <c r="E97" s="9">
        <v>-1289.0400000000004</v>
      </c>
      <c r="F97" s="9">
        <v>454.02900000000017</v>
      </c>
      <c r="G97" s="9">
        <v>907.9219999999998</v>
      </c>
      <c r="H97" s="9">
        <v>1216.1579999999994</v>
      </c>
      <c r="I97" s="9">
        <v>1594.3360000000016</v>
      </c>
      <c r="J97" s="9">
        <v>334.12899999999968</v>
      </c>
      <c r="K97" s="9">
        <v>710.28799999999956</v>
      </c>
      <c r="L97" s="9">
        <v>906.51600000000053</v>
      </c>
      <c r="M97" s="9">
        <v>1168</v>
      </c>
      <c r="N97" s="9">
        <v>159.05900000000059</v>
      </c>
      <c r="O97" s="9">
        <v>465.86700000000013</v>
      </c>
      <c r="P97" s="9">
        <v>701.68200000000002</v>
      </c>
      <c r="Q97" s="9">
        <v>1172.3570000000004</v>
      </c>
      <c r="R97" s="9">
        <v>318.08399999999983</v>
      </c>
      <c r="S97" s="9">
        <v>259.92099999999948</v>
      </c>
      <c r="T97" s="9">
        <v>-123.77900000000059</v>
      </c>
      <c r="U97" s="9">
        <v>250.88299999999995</v>
      </c>
      <c r="V97" s="9">
        <v>49.587000000000089</v>
      </c>
      <c r="W97" s="9">
        <v>-624.21800000000007</v>
      </c>
      <c r="X97" s="9">
        <v>-531.22199999999998</v>
      </c>
      <c r="Y97" s="9">
        <v>-108.86599999999956</v>
      </c>
      <c r="Z97" s="9">
        <v>118.12499999999983</v>
      </c>
      <c r="AA97" s="9">
        <v>530.92699999999968</v>
      </c>
      <c r="AB97" s="9">
        <v>707.99799999999993</v>
      </c>
      <c r="AC97" s="9">
        <v>1359.6970000000001</v>
      </c>
      <c r="AD97" s="9">
        <v>141.59400000000019</v>
      </c>
      <c r="AE97" s="9">
        <v>489.51000000000039</v>
      </c>
      <c r="AF97" s="9">
        <v>681.77600000000029</v>
      </c>
      <c r="AG97" s="9">
        <v>1159.7080000000001</v>
      </c>
    </row>
    <row r="98" spans="1:3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c r="A99" s="45" t="s">
        <v>21</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c r="A100" s="13" t="s">
        <v>31</v>
      </c>
      <c r="B100" s="59" t="s">
        <v>67</v>
      </c>
      <c r="C100" s="59" t="s">
        <v>67</v>
      </c>
      <c r="D100" s="59" t="s">
        <v>67</v>
      </c>
      <c r="E100" s="59" t="s">
        <v>67</v>
      </c>
      <c r="F100" s="59" t="s">
        <v>67</v>
      </c>
      <c r="G100" s="59" t="s">
        <v>67</v>
      </c>
      <c r="H100" s="59" t="s">
        <v>67</v>
      </c>
      <c r="I100" s="59" t="s">
        <v>67</v>
      </c>
      <c r="J100" s="59" t="s">
        <v>67</v>
      </c>
      <c r="K100" s="59" t="s">
        <v>67</v>
      </c>
      <c r="L100" s="59" t="s">
        <v>67</v>
      </c>
      <c r="M100" s="59" t="s">
        <v>67</v>
      </c>
      <c r="N100" s="11">
        <v>0.72580402032199576</v>
      </c>
      <c r="O100" s="11">
        <v>3.7432186955939435</v>
      </c>
      <c r="P100" s="11">
        <v>6.4087371740121863</v>
      </c>
      <c r="Q100" s="11">
        <v>11.748464385171511</v>
      </c>
      <c r="R100" s="11">
        <v>2.6113538414246409</v>
      </c>
      <c r="S100" s="11">
        <v>7.5890603304460411</v>
      </c>
      <c r="T100" s="11">
        <v>2.1530768966914762</v>
      </c>
      <c r="U100" s="11">
        <v>7.4499754204777204</v>
      </c>
      <c r="V100" s="11">
        <v>1.6463480856712758</v>
      </c>
      <c r="W100" s="11">
        <v>5.2595479017134839</v>
      </c>
      <c r="X100" s="11">
        <v>6.4258915490180675</v>
      </c>
      <c r="Y100" s="11">
        <v>10.989454052855937</v>
      </c>
      <c r="Z100" s="11">
        <v>1.2261312635896746</v>
      </c>
      <c r="AA100" s="11">
        <v>5.1233309961953362</v>
      </c>
      <c r="AB100" s="11">
        <v>7.6128667786302904</v>
      </c>
      <c r="AC100" s="11">
        <v>8.1856915333854658</v>
      </c>
      <c r="AD100" s="11">
        <v>1.6837554251764604</v>
      </c>
      <c r="AE100" s="11">
        <v>6.5884205242905924</v>
      </c>
      <c r="AF100" s="11">
        <v>8.9634786821709067</v>
      </c>
      <c r="AG100" s="11">
        <v>15.597779123094734</v>
      </c>
    </row>
    <row r="101" spans="1:33">
      <c r="A101" s="21" t="s">
        <v>65</v>
      </c>
      <c r="B101" s="59" t="s">
        <v>67</v>
      </c>
      <c r="C101" s="59" t="s">
        <v>67</v>
      </c>
      <c r="D101" s="59" t="s">
        <v>67</v>
      </c>
      <c r="E101" s="59" t="s">
        <v>67</v>
      </c>
      <c r="F101" s="59" t="s">
        <v>67</v>
      </c>
      <c r="G101" s="59" t="s">
        <v>67</v>
      </c>
      <c r="H101" s="59" t="s">
        <v>67</v>
      </c>
      <c r="I101" s="59" t="s">
        <v>67</v>
      </c>
      <c r="J101" s="59" t="s">
        <v>67</v>
      </c>
      <c r="K101" s="59" t="s">
        <v>67</v>
      </c>
      <c r="L101" s="59" t="s">
        <v>67</v>
      </c>
      <c r="M101" s="59" t="s">
        <v>67</v>
      </c>
      <c r="N101" s="11">
        <v>0.729929358932079</v>
      </c>
      <c r="O101" s="11">
        <v>3.7382919381993478</v>
      </c>
      <c r="P101" s="11">
        <v>6.3973067235456309</v>
      </c>
      <c r="Q101" s="11">
        <v>11.734143249917858</v>
      </c>
      <c r="R101" s="11">
        <v>2.6048667135236747</v>
      </c>
      <c r="S101" s="11">
        <v>7.5676423782286282</v>
      </c>
      <c r="T101" s="11">
        <v>2.15</v>
      </c>
      <c r="U101" s="11">
        <v>7.4348660602540084</v>
      </c>
      <c r="V101" s="11">
        <v>1.6442046917789956</v>
      </c>
      <c r="W101" s="11">
        <v>5.2526597885686099</v>
      </c>
      <c r="X101" s="11">
        <v>6.4120598257218644</v>
      </c>
      <c r="Y101" s="11">
        <v>10.961361779129449</v>
      </c>
      <c r="Z101" s="11">
        <v>1.2229969117906045</v>
      </c>
      <c r="AA101" s="11">
        <v>5.0941200721130979</v>
      </c>
      <c r="AB101" s="11">
        <v>7.5638871830530103</v>
      </c>
      <c r="AC101" s="11">
        <v>8.1325459930653903</v>
      </c>
      <c r="AD101" s="11">
        <v>1.6699535390562013</v>
      </c>
      <c r="AE101" s="11">
        <v>6.5311277959571941</v>
      </c>
      <c r="AF101" s="11">
        <v>8.8879459130081795</v>
      </c>
      <c r="AG101" s="11">
        <v>15.480088634008817</v>
      </c>
    </row>
    <row r="102" spans="1:33">
      <c r="A102" s="2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c r="A103" s="26" t="s">
        <v>30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c r="A104" s="21" t="s">
        <v>68</v>
      </c>
      <c r="B104" s="11">
        <v>7.35</v>
      </c>
      <c r="C104" s="11">
        <v>14.19</v>
      </c>
      <c r="D104" s="11">
        <v>18.899999999999999</v>
      </c>
      <c r="E104" s="11">
        <v>-19.98</v>
      </c>
      <c r="F104" s="11">
        <v>6.68</v>
      </c>
      <c r="G104" s="11">
        <v>13.04</v>
      </c>
      <c r="H104" s="11">
        <v>17.68</v>
      </c>
      <c r="I104" s="11">
        <v>22.93</v>
      </c>
      <c r="J104" s="11">
        <v>4.7300000000000004</v>
      </c>
      <c r="K104" s="11">
        <v>9.7100000000000009</v>
      </c>
      <c r="L104" s="11">
        <v>12.72</v>
      </c>
      <c r="M104" s="11">
        <v>16.39</v>
      </c>
      <c r="N104" s="11">
        <v>2.4271903315372469</v>
      </c>
      <c r="O104" s="11">
        <v>6.6406662213311183</v>
      </c>
      <c r="P104" s="11">
        <v>10.399322826672577</v>
      </c>
      <c r="Q104" s="11">
        <v>17.100459454095322</v>
      </c>
      <c r="R104" s="11">
        <v>4.9238941825603977</v>
      </c>
      <c r="S104" s="11">
        <v>3.6271565347527757</v>
      </c>
      <c r="T104" s="11">
        <v>-2.0828756009108318</v>
      </c>
      <c r="U104" s="11">
        <v>3.2155569613899422</v>
      </c>
      <c r="V104" s="11">
        <v>0.54548617729262838</v>
      </c>
      <c r="W104" s="11">
        <v>-10.158749409770589</v>
      </c>
      <c r="X104" s="11">
        <v>-8.8620306698860123</v>
      </c>
      <c r="Y104" s="11">
        <v>-3.1945213385848716</v>
      </c>
      <c r="Z104" s="11">
        <v>1.4354447678489068</v>
      </c>
      <c r="AA104" s="11">
        <v>7.0584566514984264</v>
      </c>
      <c r="AB104" s="11">
        <v>9.3702519605705064</v>
      </c>
      <c r="AC104" s="11">
        <v>18.734379780063662</v>
      </c>
      <c r="AD104" s="11">
        <v>1.6224143277457113</v>
      </c>
      <c r="AE104" s="11">
        <v>6.4537938254827694</v>
      </c>
      <c r="AF104" s="11">
        <v>8.8020987863723459</v>
      </c>
      <c r="AG104" s="11">
        <v>15.520177338923833</v>
      </c>
    </row>
    <row r="105" spans="1:33">
      <c r="A105" s="21" t="s">
        <v>69</v>
      </c>
      <c r="B105" s="11">
        <v>7.29</v>
      </c>
      <c r="C105" s="11">
        <v>14.1</v>
      </c>
      <c r="D105" s="11">
        <v>18.79</v>
      </c>
      <c r="E105" s="11">
        <v>-20.100000000000001</v>
      </c>
      <c r="F105" s="11">
        <v>6.66</v>
      </c>
      <c r="G105" s="11">
        <v>12.99</v>
      </c>
      <c r="H105" s="11">
        <v>17.62</v>
      </c>
      <c r="I105" s="11">
        <v>22.87</v>
      </c>
      <c r="J105" s="11">
        <v>4.7300000000000004</v>
      </c>
      <c r="K105" s="11">
        <v>9.6999999999999993</v>
      </c>
      <c r="L105" s="11">
        <v>12.7</v>
      </c>
      <c r="M105" s="11">
        <v>16.37</v>
      </c>
      <c r="N105" s="11">
        <v>2.4241619262092708</v>
      </c>
      <c r="O105" s="11">
        <v>6.6320227362607138</v>
      </c>
      <c r="P105" s="11">
        <v>10.381508462044609</v>
      </c>
      <c r="Q105" s="11">
        <v>17.072703726773156</v>
      </c>
      <c r="R105" s="11">
        <v>4.9116622395634781</v>
      </c>
      <c r="S105" s="11">
        <v>3.6169199228451396</v>
      </c>
      <c r="T105" s="11">
        <v>-2.08</v>
      </c>
      <c r="U105" s="11">
        <v>3.2090354622295609</v>
      </c>
      <c r="V105" s="11">
        <v>0.54477600442523288</v>
      </c>
      <c r="W105" s="11">
        <v>-10.145445107451728</v>
      </c>
      <c r="X105" s="11">
        <v>-8.8429551602647738</v>
      </c>
      <c r="Y105" s="11">
        <v>-3.1863552033576799</v>
      </c>
      <c r="Z105" s="11">
        <v>1.4317753492277709</v>
      </c>
      <c r="AA105" s="11">
        <v>7.0182125131560458</v>
      </c>
      <c r="AB105" s="11">
        <v>9.3099657156076674</v>
      </c>
      <c r="AC105" s="11">
        <v>18.612746961148822</v>
      </c>
      <c r="AD105" s="11">
        <v>1.6091152598071023</v>
      </c>
      <c r="AE105" s="11">
        <v>6.397671807314695</v>
      </c>
      <c r="AF105" s="11">
        <v>8.7279259211988016</v>
      </c>
      <c r="AG105" s="11">
        <v>15.403072381397308</v>
      </c>
    </row>
    <row r="106" spans="1:33">
      <c r="Z106" s="11"/>
      <c r="AA106" s="11"/>
      <c r="AB106" s="11"/>
      <c r="AC106" s="11"/>
      <c r="AD106" s="11"/>
      <c r="AE106" s="11"/>
      <c r="AF106" s="11"/>
      <c r="AG106" s="11"/>
    </row>
    <row r="107" spans="1:33">
      <c r="A107" s="26" t="s">
        <v>185</v>
      </c>
      <c r="B107" s="2"/>
      <c r="C107" s="2"/>
      <c r="D107" s="2"/>
      <c r="E107" s="2"/>
      <c r="F107" s="43"/>
      <c r="G107" s="43"/>
      <c r="H107" s="43"/>
      <c r="I107" s="60"/>
      <c r="J107" s="43"/>
      <c r="K107" s="43"/>
      <c r="L107" s="43"/>
      <c r="M107" s="60"/>
      <c r="N107" s="43"/>
      <c r="O107" s="43"/>
      <c r="P107" s="43"/>
      <c r="Q107" s="60"/>
      <c r="R107" s="43"/>
      <c r="S107" s="43"/>
      <c r="T107" s="43"/>
      <c r="U107" s="60"/>
      <c r="Z107" s="11"/>
      <c r="AA107" s="11"/>
      <c r="AB107" s="11"/>
      <c r="AC107" s="11"/>
      <c r="AD107" s="11"/>
      <c r="AE107" s="11"/>
      <c r="AF107" s="11"/>
      <c r="AG107" s="11"/>
    </row>
    <row r="108" spans="1:33">
      <c r="A108" s="21" t="s">
        <v>182</v>
      </c>
      <c r="B108" s="8">
        <v>66342124</v>
      </c>
      <c r="C108" s="35">
        <v>66403237</v>
      </c>
      <c r="D108" s="35">
        <v>66403237</v>
      </c>
      <c r="E108" s="35">
        <v>66403237</v>
      </c>
      <c r="F108" s="8">
        <v>66403237</v>
      </c>
      <c r="G108" s="35">
        <v>66612522</v>
      </c>
      <c r="H108" s="35">
        <v>66612522</v>
      </c>
      <c r="I108" s="35">
        <v>66612522</v>
      </c>
      <c r="J108" s="8">
        <v>66612522</v>
      </c>
      <c r="K108" s="35">
        <v>66622711</v>
      </c>
      <c r="L108" s="35">
        <v>66622711</v>
      </c>
      <c r="M108" s="35">
        <v>66622711</v>
      </c>
      <c r="N108" s="8">
        <v>66622711</v>
      </c>
      <c r="O108" s="35">
        <v>66630189</v>
      </c>
      <c r="P108" s="35">
        <v>66630189</v>
      </c>
      <c r="Q108" s="35">
        <v>66630189</v>
      </c>
      <c r="R108" s="8">
        <v>66630189</v>
      </c>
      <c r="S108" s="35">
        <v>66635969</v>
      </c>
      <c r="T108" s="35">
        <v>66635969</v>
      </c>
      <c r="U108" s="35">
        <v>66635969</v>
      </c>
      <c r="V108" s="8">
        <v>66635969</v>
      </c>
      <c r="W108" s="35">
        <v>66664861</v>
      </c>
      <c r="X108" s="35">
        <v>66664861</v>
      </c>
      <c r="Y108" s="8">
        <v>66663816</v>
      </c>
      <c r="Z108" s="8">
        <v>66663816</v>
      </c>
      <c r="AA108" s="8">
        <v>66724939</v>
      </c>
      <c r="AB108" s="8">
        <v>66725249</v>
      </c>
      <c r="AC108" s="8">
        <v>66725249</v>
      </c>
      <c r="AD108" s="8">
        <v>66725249</v>
      </c>
      <c r="AE108" s="8">
        <v>66725249</v>
      </c>
      <c r="AF108" s="8">
        <v>66980902</v>
      </c>
      <c r="AG108" s="8">
        <v>66980902</v>
      </c>
    </row>
    <row r="109" spans="1:33">
      <c r="A109" s="21" t="s">
        <v>183</v>
      </c>
      <c r="B109" s="8">
        <v>66342124</v>
      </c>
      <c r="C109" s="35">
        <v>66363733</v>
      </c>
      <c r="D109" s="35">
        <v>66385105</v>
      </c>
      <c r="E109" s="35">
        <v>66383647</v>
      </c>
      <c r="F109" s="8">
        <v>66403237</v>
      </c>
      <c r="G109" s="35">
        <v>66480707</v>
      </c>
      <c r="H109" s="35">
        <v>66525128</v>
      </c>
      <c r="I109" s="35">
        <v>66547156.273972601</v>
      </c>
      <c r="J109" s="8">
        <v>66612522</v>
      </c>
      <c r="K109" s="35">
        <v>66616575</v>
      </c>
      <c r="L109" s="35">
        <v>66618643</v>
      </c>
      <c r="M109" s="35">
        <v>66619668.257534251</v>
      </c>
      <c r="N109" s="8">
        <v>66622711</v>
      </c>
      <c r="O109" s="35">
        <v>66625314</v>
      </c>
      <c r="P109" s="35">
        <v>66626957</v>
      </c>
      <c r="Q109" s="35">
        <v>66627771.454794526</v>
      </c>
      <c r="R109" s="8">
        <v>66630189</v>
      </c>
      <c r="S109" s="35">
        <v>66632360</v>
      </c>
      <c r="T109" s="35">
        <v>66633577</v>
      </c>
      <c r="U109" s="35">
        <v>66634179.575342469</v>
      </c>
      <c r="V109" s="8">
        <v>66635969</v>
      </c>
      <c r="W109" s="35">
        <v>66646983.077348068</v>
      </c>
      <c r="X109" s="35">
        <v>66653007.871794879</v>
      </c>
      <c r="Y109" s="35">
        <v>66655995.509589046</v>
      </c>
      <c r="Z109" s="8">
        <v>66663816</v>
      </c>
      <c r="AA109" s="8">
        <v>66677323.845303863</v>
      </c>
      <c r="AB109" s="8">
        <v>66693404.043956041</v>
      </c>
      <c r="AC109" s="8">
        <v>66706398.326027401</v>
      </c>
      <c r="AD109" s="8">
        <v>66725249</v>
      </c>
      <c r="AE109" s="8">
        <v>66725249</v>
      </c>
      <c r="AF109" s="8">
        <v>66792673.967032969</v>
      </c>
      <c r="AG109" s="8">
        <v>66854133</v>
      </c>
    </row>
    <row r="110" spans="1:33">
      <c r="A110" s="21" t="s">
        <v>184</v>
      </c>
      <c r="B110" s="8">
        <v>66703086</v>
      </c>
      <c r="C110" s="35">
        <v>66688014</v>
      </c>
      <c r="D110" s="35">
        <v>66661569</v>
      </c>
      <c r="E110" s="35">
        <v>66383647</v>
      </c>
      <c r="F110" s="8">
        <v>66667402</v>
      </c>
      <c r="G110" s="35">
        <v>66688262</v>
      </c>
      <c r="H110" s="35">
        <v>66712450</v>
      </c>
      <c r="I110" s="35">
        <v>66719177.273972601</v>
      </c>
      <c r="J110" s="8">
        <v>66658713</v>
      </c>
      <c r="K110" s="35">
        <v>66676198</v>
      </c>
      <c r="L110" s="35">
        <v>66695364</v>
      </c>
      <c r="M110" s="35">
        <v>66697519.257534251</v>
      </c>
      <c r="N110" s="8">
        <v>66705940</v>
      </c>
      <c r="O110" s="35">
        <v>66697600</v>
      </c>
      <c r="P110" s="35">
        <v>66734964</v>
      </c>
      <c r="Q110" s="35">
        <v>66709088.454794526</v>
      </c>
      <c r="R110" s="8">
        <v>66796124</v>
      </c>
      <c r="S110" s="35">
        <v>66820943</v>
      </c>
      <c r="T110" s="35">
        <v>66821617</v>
      </c>
      <c r="U110" s="35">
        <v>66769595.575342469</v>
      </c>
      <c r="V110" s="8">
        <v>66722836</v>
      </c>
      <c r="W110" s="35">
        <v>66734381.077348068</v>
      </c>
      <c r="X110" s="35">
        <v>66796787.871794879</v>
      </c>
      <c r="Y110" s="35">
        <v>66826824.509589046</v>
      </c>
      <c r="Z110" s="8">
        <v>67013102</v>
      </c>
      <c r="AA110" s="8">
        <v>67059667.845303863</v>
      </c>
      <c r="AB110" s="8">
        <v>67125274.043956041</v>
      </c>
      <c r="AC110" s="8">
        <v>67142319.326027393</v>
      </c>
      <c r="AD110" s="8">
        <v>67276722</v>
      </c>
      <c r="AE110" s="8">
        <v>67310580</v>
      </c>
      <c r="AF110" s="8">
        <v>67360300.967032969</v>
      </c>
      <c r="AG110" s="8">
        <v>67362405</v>
      </c>
    </row>
    <row r="111" spans="1:33">
      <c r="A111" s="21"/>
      <c r="B111" s="21"/>
      <c r="C111" s="21"/>
      <c r="D111" s="21"/>
      <c r="E111" s="21"/>
      <c r="F111" s="43"/>
      <c r="G111" s="43"/>
      <c r="H111" s="43"/>
      <c r="I111" s="60"/>
      <c r="J111" s="43"/>
      <c r="K111" s="43"/>
      <c r="L111" s="43"/>
      <c r="M111" s="60"/>
      <c r="N111" s="43"/>
      <c r="O111" s="43"/>
      <c r="P111" s="43"/>
      <c r="Q111" s="60"/>
      <c r="R111" s="43"/>
      <c r="S111" s="43"/>
      <c r="T111" s="43"/>
      <c r="U111" s="60"/>
    </row>
    <row r="112" spans="1:33">
      <c r="A112" s="2" t="s">
        <v>48</v>
      </c>
      <c r="B112" s="101"/>
      <c r="C112" s="101"/>
      <c r="D112" s="101"/>
      <c r="E112" s="101"/>
      <c r="F112" s="101"/>
      <c r="G112" s="101"/>
      <c r="H112" s="101"/>
      <c r="I112" s="101"/>
      <c r="J112" s="101"/>
      <c r="K112" s="101"/>
      <c r="L112" s="101"/>
      <c r="M112" s="101"/>
      <c r="N112" s="101"/>
      <c r="O112" s="101"/>
      <c r="P112" s="101"/>
      <c r="Q112" s="101"/>
      <c r="R112" s="101"/>
      <c r="S112" s="101"/>
      <c r="T112" s="101"/>
      <c r="U112" s="101"/>
      <c r="V112" s="101"/>
    </row>
    <row r="113" spans="1:33">
      <c r="A113" s="2" t="s">
        <v>324</v>
      </c>
    </row>
    <row r="114" spans="1:33">
      <c r="A114" s="2" t="s">
        <v>267</v>
      </c>
    </row>
    <row r="115" spans="1:33">
      <c r="A115" s="2" t="s">
        <v>270</v>
      </c>
    </row>
    <row r="116" spans="1:33">
      <c r="A116" s="2"/>
    </row>
    <row r="117" spans="1:33">
      <c r="A117" s="41" t="s">
        <v>213</v>
      </c>
      <c r="B117" s="41"/>
      <c r="C117" s="41"/>
      <c r="D117" s="41"/>
      <c r="E117" s="41"/>
    </row>
    <row r="118" spans="1:33" ht="15.75" thickBot="1">
      <c r="A118" s="41" t="s">
        <v>2</v>
      </c>
      <c r="V118" s="147"/>
      <c r="W118" s="147"/>
      <c r="X118" s="147"/>
      <c r="Y118" s="147"/>
      <c r="Z118" s="147"/>
      <c r="AA118" s="147"/>
      <c r="AB118" s="147"/>
      <c r="AC118" s="147"/>
      <c r="AD118" s="147"/>
      <c r="AE118" s="147"/>
      <c r="AF118" s="147"/>
      <c r="AG118" s="147"/>
    </row>
    <row r="119" spans="1:33" ht="15.75" thickBot="1">
      <c r="A119" s="16" t="s">
        <v>20</v>
      </c>
      <c r="B119" s="69" t="s">
        <v>163</v>
      </c>
      <c r="C119" s="69" t="s">
        <v>164</v>
      </c>
      <c r="D119" s="69" t="s">
        <v>165</v>
      </c>
      <c r="E119" s="69" t="s">
        <v>166</v>
      </c>
      <c r="F119" s="42" t="s">
        <v>32</v>
      </c>
      <c r="G119" s="42" t="s">
        <v>33</v>
      </c>
      <c r="H119" s="42" t="s">
        <v>34</v>
      </c>
      <c r="I119" s="42" t="s">
        <v>35</v>
      </c>
      <c r="J119" s="42" t="s">
        <v>150</v>
      </c>
      <c r="K119" s="42" t="s">
        <v>151</v>
      </c>
      <c r="L119" s="42" t="s">
        <v>152</v>
      </c>
      <c r="M119" s="42" t="s">
        <v>153</v>
      </c>
      <c r="N119" s="42" t="s">
        <v>36</v>
      </c>
      <c r="O119" s="42" t="s">
        <v>37</v>
      </c>
      <c r="P119" s="42" t="s">
        <v>38</v>
      </c>
      <c r="Q119" s="42" t="s">
        <v>39</v>
      </c>
      <c r="R119" s="42" t="s">
        <v>40</v>
      </c>
      <c r="S119" s="42" t="s">
        <v>41</v>
      </c>
      <c r="T119" s="42" t="s">
        <v>42</v>
      </c>
      <c r="U119" s="42" t="s">
        <v>43</v>
      </c>
      <c r="V119" s="42" t="s">
        <v>243</v>
      </c>
      <c r="W119" s="42" t="s">
        <v>244</v>
      </c>
      <c r="X119" s="42" t="s">
        <v>245</v>
      </c>
      <c r="Y119" s="42" t="s">
        <v>246</v>
      </c>
      <c r="Z119" s="42" t="s">
        <v>247</v>
      </c>
      <c r="AA119" s="42" t="s">
        <v>298</v>
      </c>
      <c r="AB119" s="42" t="s">
        <v>313</v>
      </c>
      <c r="AC119" s="42" t="s">
        <v>332</v>
      </c>
      <c r="AD119" s="42" t="s">
        <v>343</v>
      </c>
      <c r="AE119" s="42" t="s">
        <v>346</v>
      </c>
      <c r="AF119" s="42" t="s">
        <v>351</v>
      </c>
      <c r="AG119" s="42" t="s">
        <v>356</v>
      </c>
    </row>
    <row r="120" spans="1:33" ht="15.75" thickTop="1">
      <c r="A120" s="113" t="s">
        <v>214</v>
      </c>
      <c r="B120" s="115"/>
      <c r="C120" s="115"/>
      <c r="D120" s="115"/>
      <c r="E120" s="115"/>
      <c r="F120" s="115"/>
      <c r="G120" s="115"/>
      <c r="H120" s="115"/>
      <c r="I120" s="115"/>
      <c r="J120" s="115"/>
      <c r="K120" s="115"/>
      <c r="L120" s="115"/>
      <c r="M120" s="115"/>
      <c r="N120" s="115"/>
      <c r="O120" s="115"/>
      <c r="P120" s="115"/>
      <c r="Q120" s="115">
        <v>379.94799999999998</v>
      </c>
      <c r="R120" s="115">
        <v>163.99899999999985</v>
      </c>
      <c r="S120" s="115">
        <v>359.91299999999967</v>
      </c>
      <c r="T120" s="115">
        <v>-365.42</v>
      </c>
      <c r="U120" s="115">
        <v>374.55300000000057</v>
      </c>
      <c r="V120" s="23">
        <v>111.00400000000047</v>
      </c>
      <c r="W120" s="23">
        <v>243.988</v>
      </c>
      <c r="X120" s="23">
        <v>82.715999999999809</v>
      </c>
      <c r="Y120" s="23">
        <v>306.47399999999971</v>
      </c>
      <c r="Z120" s="23">
        <v>83.518000000000086</v>
      </c>
      <c r="AA120" s="23">
        <v>275.12999999999965</v>
      </c>
      <c r="AB120" s="23">
        <v>188.55000000000027</v>
      </c>
      <c r="AC120" s="23">
        <v>64.606000000000193</v>
      </c>
      <c r="AD120" s="23">
        <v>145.68700000000018</v>
      </c>
      <c r="AE120" s="23">
        <v>352.80600000000015</v>
      </c>
      <c r="AF120" s="23">
        <v>194.06199999999993</v>
      </c>
      <c r="AG120" s="23">
        <v>472.34099999999961</v>
      </c>
    </row>
    <row r="121" spans="1:33">
      <c r="A121" s="5" t="s">
        <v>215</v>
      </c>
      <c r="B121" s="116"/>
      <c r="C121" s="116"/>
      <c r="D121" s="116"/>
      <c r="E121" s="116"/>
      <c r="F121" s="116"/>
      <c r="G121" s="116"/>
      <c r="H121" s="116"/>
      <c r="I121" s="116"/>
      <c r="J121" s="116"/>
      <c r="K121" s="116"/>
      <c r="L121" s="116"/>
      <c r="M121" s="116"/>
      <c r="N121" s="116"/>
      <c r="O121" s="116"/>
      <c r="P121" s="116"/>
      <c r="Q121" s="116"/>
      <c r="R121" s="116"/>
      <c r="S121" s="116"/>
      <c r="T121" s="116"/>
      <c r="U121" s="116"/>
      <c r="V121" s="138"/>
      <c r="W121" s="138"/>
      <c r="X121" s="138"/>
      <c r="Y121" s="138"/>
      <c r="Z121" s="138"/>
      <c r="AA121" s="138"/>
      <c r="AB121" s="138"/>
      <c r="AC121" s="138"/>
      <c r="AD121" s="138"/>
      <c r="AE121" s="138"/>
      <c r="AF121" s="138"/>
      <c r="AG121" s="138"/>
    </row>
    <row r="122" spans="1:33">
      <c r="A122" s="5" t="s">
        <v>216</v>
      </c>
      <c r="B122" s="116"/>
      <c r="C122" s="116"/>
      <c r="D122" s="116"/>
      <c r="E122" s="116"/>
      <c r="F122" s="116"/>
      <c r="G122" s="116"/>
      <c r="H122" s="116"/>
      <c r="I122" s="116"/>
      <c r="J122" s="116"/>
      <c r="K122" s="116"/>
      <c r="L122" s="116"/>
      <c r="M122" s="116"/>
      <c r="N122" s="116"/>
      <c r="O122" s="116"/>
      <c r="P122" s="116"/>
      <c r="Q122" s="116"/>
      <c r="R122" s="116"/>
      <c r="S122" s="116"/>
      <c r="T122" s="116"/>
      <c r="U122" s="116"/>
      <c r="V122" s="138"/>
      <c r="W122" s="138"/>
      <c r="X122" s="138"/>
      <c r="Y122" s="138"/>
      <c r="Z122" s="138"/>
      <c r="AA122" s="138"/>
      <c r="AB122" s="138"/>
      <c r="AC122" s="138"/>
      <c r="AD122" s="138"/>
      <c r="AE122" s="138"/>
      <c r="AF122" s="138"/>
      <c r="AG122" s="138"/>
    </row>
    <row r="123" spans="1:33">
      <c r="A123" s="2" t="s">
        <v>217</v>
      </c>
      <c r="B123" s="117"/>
      <c r="C123" s="117"/>
      <c r="D123" s="117"/>
      <c r="E123" s="117"/>
      <c r="F123" s="117"/>
      <c r="G123" s="117"/>
      <c r="H123" s="117"/>
      <c r="I123" s="117"/>
      <c r="J123" s="117"/>
      <c r="K123" s="117"/>
      <c r="L123" s="117"/>
      <c r="M123" s="117"/>
      <c r="N123" s="117"/>
      <c r="O123" s="117"/>
      <c r="P123" s="117"/>
      <c r="Q123" s="117">
        <v>-60.929000000000002</v>
      </c>
      <c r="R123" s="117">
        <v>-13.340000000000003</v>
      </c>
      <c r="S123" s="117">
        <v>-3.4139999999999873</v>
      </c>
      <c r="T123" s="117">
        <v>-6.81</v>
      </c>
      <c r="U123" s="117">
        <v>43.966999999999999</v>
      </c>
      <c r="V123" s="10">
        <v>-38.903999999999996</v>
      </c>
      <c r="W123" s="10">
        <v>72.463999999999956</v>
      </c>
      <c r="X123" s="10">
        <v>102.55</v>
      </c>
      <c r="Y123" s="10">
        <v>-24.880000000000038</v>
      </c>
      <c r="Z123" s="10">
        <v>-19.623999999999999</v>
      </c>
      <c r="AA123" s="10">
        <v>-17.306999999999999</v>
      </c>
      <c r="AB123" s="10">
        <v>-2.5859999999999999</v>
      </c>
      <c r="AC123" s="10">
        <v>75.533000000000001</v>
      </c>
      <c r="AD123" s="10">
        <v>325.29500000000002</v>
      </c>
      <c r="AE123" s="10">
        <v>95.581000000000003</v>
      </c>
      <c r="AF123" s="10">
        <v>-91.613</v>
      </c>
      <c r="AG123" s="10">
        <v>-67.921000000000006</v>
      </c>
    </row>
    <row r="124" spans="1:33">
      <c r="A124" s="2" t="s">
        <v>218</v>
      </c>
      <c r="B124" s="117"/>
      <c r="C124" s="117"/>
      <c r="D124" s="117"/>
      <c r="E124" s="117"/>
      <c r="F124" s="117"/>
      <c r="G124" s="117"/>
      <c r="H124" s="117"/>
      <c r="I124" s="117"/>
      <c r="J124" s="117"/>
      <c r="K124" s="117"/>
      <c r="L124" s="117"/>
      <c r="M124" s="117"/>
      <c r="N124" s="117"/>
      <c r="O124" s="117"/>
      <c r="P124" s="117"/>
      <c r="Q124" s="117">
        <v>64.393000000000001</v>
      </c>
      <c r="R124" s="117">
        <v>34.222000000000001</v>
      </c>
      <c r="S124" s="117">
        <v>-87.657000000000011</v>
      </c>
      <c r="T124" s="117">
        <v>36.996999999999986</v>
      </c>
      <c r="U124" s="117">
        <v>-42.097999999999985</v>
      </c>
      <c r="V124" s="10">
        <v>-110</v>
      </c>
      <c r="W124" s="10">
        <v>94.800000000000011</v>
      </c>
      <c r="X124" s="10">
        <v>13</v>
      </c>
      <c r="Y124" s="10">
        <v>34.599999999999994</v>
      </c>
      <c r="Z124" s="10">
        <v>-46.75</v>
      </c>
      <c r="AA124" s="10">
        <v>-84.403999999999996</v>
      </c>
      <c r="AB124" s="10">
        <v>-34.6</v>
      </c>
      <c r="AC124" s="10">
        <v>44.998000000000005</v>
      </c>
      <c r="AD124" s="10">
        <v>34.248000000000005</v>
      </c>
      <c r="AE124" s="10">
        <v>52.488</v>
      </c>
      <c r="AF124" s="10">
        <v>-9.9149999999999991</v>
      </c>
      <c r="AG124" s="10">
        <v>-8.9670000000000005</v>
      </c>
    </row>
    <row r="125" spans="1:33">
      <c r="A125" s="2" t="s">
        <v>219</v>
      </c>
      <c r="B125" s="117"/>
      <c r="C125" s="117"/>
      <c r="D125" s="117"/>
      <c r="E125" s="117"/>
      <c r="F125" s="117"/>
      <c r="G125" s="117"/>
      <c r="H125" s="117"/>
      <c r="I125" s="117"/>
      <c r="J125" s="117"/>
      <c r="K125" s="117"/>
      <c r="L125" s="117"/>
      <c r="M125" s="117"/>
      <c r="N125" s="117"/>
      <c r="O125" s="117"/>
      <c r="P125" s="117"/>
      <c r="Q125" s="117">
        <v>2.2000000000000002</v>
      </c>
      <c r="R125" s="117">
        <v>0.56499999999999995</v>
      </c>
      <c r="S125" s="117">
        <v>7.9260000000000002</v>
      </c>
      <c r="T125" s="117">
        <v>-1.7820000000000018</v>
      </c>
      <c r="U125" s="117">
        <v>-10.734</v>
      </c>
      <c r="V125" s="10">
        <v>0.44800000000000001</v>
      </c>
      <c r="W125" s="10">
        <v>0</v>
      </c>
      <c r="X125" s="10">
        <v>0</v>
      </c>
      <c r="Y125" s="10">
        <v>0</v>
      </c>
      <c r="Z125" s="10">
        <v>0</v>
      </c>
      <c r="AA125" s="10">
        <v>0</v>
      </c>
      <c r="AB125" s="10" t="s">
        <v>67</v>
      </c>
      <c r="AC125" s="10" t="s">
        <v>67</v>
      </c>
      <c r="AD125" s="10" t="s">
        <v>67</v>
      </c>
      <c r="AE125" s="10" t="s">
        <v>67</v>
      </c>
      <c r="AF125" s="10" t="s">
        <v>67</v>
      </c>
      <c r="AG125" s="10" t="s">
        <v>67</v>
      </c>
    </row>
    <row r="126" spans="1:33" hidden="1">
      <c r="A126" s="2" t="s">
        <v>220</v>
      </c>
      <c r="B126" s="117"/>
      <c r="C126" s="117"/>
      <c r="D126" s="117"/>
      <c r="E126" s="117"/>
      <c r="F126" s="117"/>
      <c r="G126" s="117"/>
      <c r="H126" s="117"/>
      <c r="I126" s="117"/>
      <c r="J126" s="117"/>
      <c r="K126" s="117"/>
      <c r="L126" s="117"/>
      <c r="M126" s="117"/>
      <c r="N126" s="117"/>
      <c r="O126" s="117"/>
      <c r="P126" s="117"/>
      <c r="Q126" s="117">
        <v>0.33600000000000002</v>
      </c>
      <c r="R126" s="117">
        <v>0</v>
      </c>
      <c r="S126" s="117" t="s">
        <v>67</v>
      </c>
      <c r="T126" s="117" t="s">
        <v>67</v>
      </c>
      <c r="U126" s="117">
        <v>0</v>
      </c>
      <c r="V126" s="10">
        <v>0</v>
      </c>
      <c r="W126" s="10">
        <v>0</v>
      </c>
      <c r="X126" s="10">
        <v>0</v>
      </c>
      <c r="Y126" s="10">
        <v>0</v>
      </c>
      <c r="Z126" s="10">
        <v>0</v>
      </c>
      <c r="AA126" s="10">
        <v>0</v>
      </c>
      <c r="AB126" s="10">
        <v>0</v>
      </c>
      <c r="AC126" s="10" t="s">
        <v>67</v>
      </c>
      <c r="AD126" s="10"/>
      <c r="AE126" s="10"/>
      <c r="AF126" s="10"/>
      <c r="AG126" s="10"/>
    </row>
    <row r="127" spans="1:33" hidden="1">
      <c r="A127" s="2" t="s">
        <v>221</v>
      </c>
      <c r="B127" s="117"/>
      <c r="C127" s="117"/>
      <c r="D127" s="117"/>
      <c r="E127" s="117"/>
      <c r="F127" s="117"/>
      <c r="G127" s="117"/>
      <c r="H127" s="117"/>
      <c r="I127" s="117"/>
      <c r="J127" s="117"/>
      <c r="K127" s="117"/>
      <c r="L127" s="117"/>
      <c r="M127" s="117"/>
      <c r="N127" s="117"/>
      <c r="O127" s="117"/>
      <c r="P127" s="117"/>
      <c r="Q127" s="117" t="s">
        <v>67</v>
      </c>
      <c r="R127" s="117">
        <v>0</v>
      </c>
      <c r="S127" s="117" t="s">
        <v>67</v>
      </c>
      <c r="T127" s="117" t="s">
        <v>67</v>
      </c>
      <c r="U127" s="117">
        <v>0</v>
      </c>
      <c r="V127" s="10">
        <v>0</v>
      </c>
      <c r="W127" s="10">
        <v>0</v>
      </c>
      <c r="X127" s="10">
        <v>0</v>
      </c>
      <c r="Y127" s="10">
        <v>0</v>
      </c>
      <c r="Z127" s="10">
        <v>0</v>
      </c>
      <c r="AA127" s="10">
        <v>0</v>
      </c>
      <c r="AB127" s="10">
        <v>0</v>
      </c>
      <c r="AC127" s="10" t="s">
        <v>67</v>
      </c>
      <c r="AD127" s="10"/>
      <c r="AE127" s="10"/>
      <c r="AF127" s="10"/>
      <c r="AG127" s="10"/>
    </row>
    <row r="128" spans="1:33">
      <c r="A128" s="119" t="s">
        <v>222</v>
      </c>
      <c r="B128" s="120"/>
      <c r="C128" s="120"/>
      <c r="D128" s="120"/>
      <c r="E128" s="120"/>
      <c r="F128" s="120"/>
      <c r="G128" s="120"/>
      <c r="H128" s="120"/>
      <c r="I128" s="120"/>
      <c r="J128" s="120"/>
      <c r="K128" s="120"/>
      <c r="L128" s="120"/>
      <c r="M128" s="120"/>
      <c r="N128" s="120"/>
      <c r="O128" s="120"/>
      <c r="P128" s="120"/>
      <c r="Q128" s="120">
        <v>5.9999999999999991</v>
      </c>
      <c r="R128" s="120">
        <v>21.446999999999999</v>
      </c>
      <c r="S128" s="120">
        <v>-83.144999999999996</v>
      </c>
      <c r="T128" s="120">
        <v>28.404999999999987</v>
      </c>
      <c r="U128" s="120">
        <v>-8.864999999999986</v>
      </c>
      <c r="V128" s="139">
        <v>-148.45599999999999</v>
      </c>
      <c r="W128" s="139">
        <v>167.26399999999995</v>
      </c>
      <c r="X128" s="139">
        <v>115.55</v>
      </c>
      <c r="Y128" s="139">
        <v>9.7199999999999562</v>
      </c>
      <c r="Z128" s="139">
        <v>-66.373999999999995</v>
      </c>
      <c r="AA128" s="139">
        <v>-101.711</v>
      </c>
      <c r="AB128" s="139">
        <v>-37.186</v>
      </c>
      <c r="AC128" s="139">
        <v>120.53100000000001</v>
      </c>
      <c r="AD128" s="139">
        <v>359.54300000000001</v>
      </c>
      <c r="AE128" s="139">
        <v>148.06900000000002</v>
      </c>
      <c r="AF128" s="139">
        <v>-101.52799999999999</v>
      </c>
      <c r="AG128" s="139">
        <v>-76.888000000000005</v>
      </c>
    </row>
    <row r="129" spans="1:33">
      <c r="A129" s="2"/>
      <c r="B129" s="117"/>
      <c r="C129" s="117"/>
      <c r="D129" s="117"/>
      <c r="E129" s="117"/>
      <c r="F129" s="117"/>
      <c r="G129" s="117"/>
      <c r="H129" s="117"/>
      <c r="I129" s="117"/>
      <c r="J129" s="117"/>
      <c r="K129" s="117"/>
      <c r="L129" s="117"/>
      <c r="M129" s="117"/>
      <c r="N129" s="117"/>
      <c r="O129" s="117"/>
      <c r="P129" s="117"/>
      <c r="Q129" s="117"/>
      <c r="R129" s="117"/>
      <c r="S129" s="117"/>
      <c r="T129" s="117"/>
      <c r="U129" s="117"/>
      <c r="V129" s="10"/>
      <c r="W129" s="10"/>
      <c r="X129" s="10"/>
      <c r="Y129" s="10"/>
      <c r="Z129" s="10"/>
      <c r="AA129" s="10"/>
      <c r="AB129" s="10"/>
      <c r="AC129" s="10"/>
      <c r="AD129" s="10"/>
      <c r="AE129" s="10"/>
      <c r="AF129" s="10"/>
      <c r="AG129" s="10"/>
    </row>
    <row r="130" spans="1:33">
      <c r="A130" s="119" t="s">
        <v>223</v>
      </c>
      <c r="B130" s="120"/>
      <c r="C130" s="120"/>
      <c r="D130" s="120"/>
      <c r="E130" s="120"/>
      <c r="F130" s="120"/>
      <c r="G130" s="120"/>
      <c r="H130" s="120"/>
      <c r="I130" s="120"/>
      <c r="J130" s="120"/>
      <c r="K130" s="120"/>
      <c r="L130" s="120"/>
      <c r="M130" s="120"/>
      <c r="N130" s="120"/>
      <c r="O130" s="120"/>
      <c r="P130" s="120"/>
      <c r="Q130" s="120">
        <v>385.94799999999998</v>
      </c>
      <c r="R130" s="120">
        <v>185.44599999999986</v>
      </c>
      <c r="S130" s="120">
        <v>276.76799999999969</v>
      </c>
      <c r="T130" s="120">
        <v>-337.01500000000004</v>
      </c>
      <c r="U130" s="120">
        <v>365.68800000000056</v>
      </c>
      <c r="V130" s="139">
        <v>-37.451999999999515</v>
      </c>
      <c r="W130" s="139">
        <v>411.25199999999995</v>
      </c>
      <c r="X130" s="139">
        <v>198.26599999999979</v>
      </c>
      <c r="Y130" s="139">
        <v>316.19399999999968</v>
      </c>
      <c r="Z130" s="139">
        <v>17.144000000000091</v>
      </c>
      <c r="AA130" s="139">
        <v>173.41899999999964</v>
      </c>
      <c r="AB130" s="139">
        <v>151.36400000000026</v>
      </c>
      <c r="AC130" s="139">
        <v>185.1370000000002</v>
      </c>
      <c r="AD130" s="139">
        <v>505.23000000000019</v>
      </c>
      <c r="AE130" s="139">
        <v>500.87500000000017</v>
      </c>
      <c r="AF130" s="139">
        <v>92.533999999999935</v>
      </c>
      <c r="AG130" s="139">
        <v>395.45299999999963</v>
      </c>
    </row>
    <row r="131" spans="1:33">
      <c r="A131" s="121"/>
      <c r="B131" s="122"/>
      <c r="C131" s="122"/>
      <c r="D131" s="122"/>
      <c r="E131" s="122"/>
      <c r="F131" s="122"/>
      <c r="G131" s="122"/>
      <c r="H131" s="122"/>
      <c r="I131" s="122"/>
      <c r="J131" s="122"/>
      <c r="K131" s="122"/>
      <c r="L131" s="122"/>
      <c r="M131" s="122"/>
      <c r="N131" s="122"/>
      <c r="O131" s="122"/>
      <c r="P131" s="122"/>
      <c r="Q131" s="122"/>
      <c r="R131" s="122"/>
      <c r="S131" s="122"/>
      <c r="T131" s="122"/>
      <c r="U131" s="122"/>
      <c r="V131" s="140"/>
      <c r="W131" s="140"/>
      <c r="X131" s="140"/>
      <c r="Y131" s="140"/>
      <c r="Z131" s="140"/>
      <c r="AA131" s="140"/>
      <c r="AB131" s="140"/>
      <c r="AC131" s="140"/>
      <c r="AD131" s="140"/>
      <c r="AE131" s="140"/>
      <c r="AF131" s="140"/>
      <c r="AG131" s="140"/>
    </row>
    <row r="132" spans="1:33">
      <c r="A132" s="113" t="s">
        <v>227</v>
      </c>
      <c r="B132" s="115"/>
      <c r="C132" s="115"/>
      <c r="D132" s="115"/>
      <c r="E132" s="115"/>
      <c r="F132" s="115"/>
      <c r="G132" s="115"/>
      <c r="H132" s="115"/>
      <c r="I132" s="115"/>
      <c r="J132" s="115"/>
      <c r="K132" s="115"/>
      <c r="L132" s="115"/>
      <c r="M132" s="115"/>
      <c r="N132" s="115"/>
      <c r="O132" s="115"/>
      <c r="P132" s="115"/>
      <c r="Q132" s="115">
        <v>90.72699999999999</v>
      </c>
      <c r="R132" s="115">
        <v>154.08500000000001</v>
      </c>
      <c r="S132" s="115">
        <v>-418.07600000000002</v>
      </c>
      <c r="T132" s="115">
        <v>-18.28</v>
      </c>
      <c r="U132" s="115">
        <v>0.10899999999999466</v>
      </c>
      <c r="V132" s="23">
        <v>-61.415999999999997</v>
      </c>
      <c r="W132" s="23">
        <v>-917.79899999999998</v>
      </c>
      <c r="X132" s="23">
        <v>10.281000000000001</v>
      </c>
      <c r="Y132" s="23">
        <v>115.88500000000001</v>
      </c>
      <c r="Z132" s="23">
        <v>34.607999999999997</v>
      </c>
      <c r="AA132" s="23">
        <v>137.67099999999999</v>
      </c>
      <c r="AB132" s="23">
        <v>-11.478999999999999</v>
      </c>
      <c r="AC132" s="23">
        <v>587.09299999999996</v>
      </c>
      <c r="AD132" s="23">
        <v>-4.093</v>
      </c>
      <c r="AE132" s="23">
        <v>-4.8899999999999997</v>
      </c>
      <c r="AF132" s="23">
        <v>-1.796</v>
      </c>
      <c r="AG132" s="23">
        <v>5.5910000000000002</v>
      </c>
    </row>
    <row r="133" spans="1:33">
      <c r="A133" s="5" t="s">
        <v>215</v>
      </c>
      <c r="B133" s="116"/>
      <c r="C133" s="116"/>
      <c r="D133" s="116"/>
      <c r="E133" s="116"/>
      <c r="F133" s="116"/>
      <c r="G133" s="116"/>
      <c r="H133" s="116"/>
      <c r="I133" s="116"/>
      <c r="J133" s="116"/>
      <c r="K133" s="116"/>
      <c r="L133" s="116"/>
      <c r="M133" s="116"/>
      <c r="N133" s="116"/>
      <c r="O133" s="116"/>
      <c r="P133" s="116"/>
      <c r="Q133" s="116"/>
      <c r="R133" s="116"/>
      <c r="S133" s="116"/>
      <c r="T133" s="116"/>
      <c r="U133" s="116"/>
      <c r="V133" s="138"/>
      <c r="W133" s="138"/>
      <c r="X133" s="138"/>
      <c r="Y133" s="138"/>
      <c r="Z133" s="138"/>
      <c r="AA133" s="138"/>
      <c r="AB133" s="138"/>
      <c r="AC133" s="138"/>
      <c r="AD133" s="138"/>
      <c r="AE133" s="138"/>
      <c r="AF133" s="138"/>
      <c r="AG133" s="138"/>
    </row>
    <row r="134" spans="1:33">
      <c r="A134" s="5" t="s">
        <v>216</v>
      </c>
      <c r="B134" s="116"/>
      <c r="C134" s="116"/>
      <c r="D134" s="116"/>
      <c r="E134" s="116"/>
      <c r="F134" s="116"/>
      <c r="G134" s="116"/>
      <c r="H134" s="116"/>
      <c r="I134" s="116"/>
      <c r="J134" s="116"/>
      <c r="K134" s="116"/>
      <c r="L134" s="116"/>
      <c r="M134" s="116"/>
      <c r="N134" s="116"/>
      <c r="O134" s="116"/>
      <c r="P134" s="116"/>
      <c r="Q134" s="116"/>
      <c r="R134" s="116"/>
      <c r="S134" s="116"/>
      <c r="T134" s="116"/>
      <c r="U134" s="116"/>
      <c r="V134" s="138"/>
      <c r="W134" s="138"/>
      <c r="X134" s="138"/>
      <c r="Y134" s="138"/>
      <c r="Z134" s="138"/>
      <c r="AA134" s="138"/>
      <c r="AB134" s="138"/>
      <c r="AC134" s="138"/>
      <c r="AD134" s="138"/>
      <c r="AE134" s="138"/>
      <c r="AF134" s="138"/>
      <c r="AG134" s="138"/>
    </row>
    <row r="135" spans="1:33">
      <c r="A135" s="123" t="s">
        <v>217</v>
      </c>
      <c r="B135" s="124"/>
      <c r="C135" s="124"/>
      <c r="D135" s="124"/>
      <c r="E135" s="124"/>
      <c r="F135" s="124"/>
      <c r="G135" s="124"/>
      <c r="H135" s="124"/>
      <c r="I135" s="124"/>
      <c r="J135" s="124"/>
      <c r="K135" s="124"/>
      <c r="L135" s="124"/>
      <c r="M135" s="124"/>
      <c r="N135" s="124"/>
      <c r="O135" s="124"/>
      <c r="P135" s="124"/>
      <c r="Q135" s="124">
        <v>-180.79300000000006</v>
      </c>
      <c r="R135" s="124">
        <v>-443.43800000000005</v>
      </c>
      <c r="S135" s="124">
        <v>-104.40099999999994</v>
      </c>
      <c r="T135" s="124">
        <v>0</v>
      </c>
      <c r="U135" s="124">
        <v>0</v>
      </c>
      <c r="V135" s="141">
        <v>21.803999999999998</v>
      </c>
      <c r="W135" s="141">
        <v>1022.8960000000001</v>
      </c>
      <c r="X135" s="141">
        <v>28.450000000000021</v>
      </c>
      <c r="Y135" s="141">
        <v>-4.5800000000001795</v>
      </c>
      <c r="Z135" s="141">
        <v>0.13200000000000001</v>
      </c>
      <c r="AA135" s="141">
        <v>-63.511000000000003</v>
      </c>
      <c r="AB135" s="141">
        <v>4.9260000000000002</v>
      </c>
      <c r="AC135" s="141">
        <v>4.3019999999999996</v>
      </c>
      <c r="AD135" s="141">
        <v>-0.32400000000000001</v>
      </c>
      <c r="AE135" s="141">
        <v>-5.8010000000000002</v>
      </c>
      <c r="AF135" s="141">
        <v>0.20100000000000001</v>
      </c>
      <c r="AG135" s="141">
        <v>2.794</v>
      </c>
    </row>
    <row r="136" spans="1:33">
      <c r="A136" s="119" t="s">
        <v>224</v>
      </c>
      <c r="B136" s="120"/>
      <c r="C136" s="120"/>
      <c r="D136" s="120"/>
      <c r="E136" s="120"/>
      <c r="F136" s="120"/>
      <c r="G136" s="120"/>
      <c r="H136" s="120"/>
      <c r="I136" s="120"/>
      <c r="J136" s="120"/>
      <c r="K136" s="120"/>
      <c r="L136" s="120"/>
      <c r="M136" s="120"/>
      <c r="N136" s="120"/>
      <c r="O136" s="120"/>
      <c r="P136" s="120"/>
      <c r="Q136" s="120">
        <v>-90.066000000000074</v>
      </c>
      <c r="R136" s="120">
        <v>-289.35300000000007</v>
      </c>
      <c r="S136" s="120">
        <v>-522.47699999999998</v>
      </c>
      <c r="T136" s="120">
        <v>-18.28</v>
      </c>
      <c r="U136" s="120">
        <v>0.10899999999999466</v>
      </c>
      <c r="V136" s="139">
        <v>-39.611999999999995</v>
      </c>
      <c r="W136" s="139">
        <v>105.09700000000009</v>
      </c>
      <c r="X136" s="139">
        <v>38.731000000000023</v>
      </c>
      <c r="Y136" s="139">
        <v>111.30499999999982</v>
      </c>
      <c r="Z136" s="139">
        <v>34.475999999999999</v>
      </c>
      <c r="AA136" s="139">
        <v>74.16</v>
      </c>
      <c r="AB136" s="139">
        <v>-6.552999999999999</v>
      </c>
      <c r="AC136" s="139">
        <v>591.39499999999998</v>
      </c>
      <c r="AD136" s="139">
        <v>-4.4169999999999998</v>
      </c>
      <c r="AE136" s="139">
        <v>-10.690999999999999</v>
      </c>
      <c r="AF136" s="139">
        <v>-1.595</v>
      </c>
      <c r="AG136" s="139">
        <v>8.3849999999999998</v>
      </c>
    </row>
    <row r="137" spans="1:33">
      <c r="A137" s="121"/>
      <c r="B137" s="122"/>
      <c r="C137" s="122"/>
      <c r="D137" s="122"/>
      <c r="E137" s="122"/>
      <c r="F137" s="122"/>
      <c r="G137" s="122"/>
      <c r="H137" s="122"/>
      <c r="I137" s="122"/>
      <c r="J137" s="122"/>
      <c r="K137" s="122"/>
      <c r="L137" s="122"/>
      <c r="M137" s="122"/>
      <c r="N137" s="122"/>
      <c r="O137" s="122"/>
      <c r="P137" s="122"/>
      <c r="Q137" s="122"/>
      <c r="R137" s="122"/>
      <c r="S137" s="122"/>
      <c r="T137" s="122"/>
      <c r="U137" s="122"/>
      <c r="V137" s="140"/>
      <c r="W137" s="140"/>
      <c r="X137" s="140"/>
      <c r="Y137" s="140"/>
      <c r="Z137" s="140"/>
      <c r="AA137" s="140"/>
      <c r="AB137" s="140"/>
      <c r="AC137" s="140"/>
      <c r="AD137" s="140"/>
      <c r="AE137" s="140"/>
      <c r="AF137" s="140"/>
      <c r="AG137" s="140"/>
    </row>
    <row r="138" spans="1:33" ht="15.75" thickBot="1">
      <c r="A138" s="125" t="s">
        <v>225</v>
      </c>
      <c r="B138" s="126"/>
      <c r="C138" s="126"/>
      <c r="D138" s="126"/>
      <c r="E138" s="126"/>
      <c r="F138" s="126"/>
      <c r="G138" s="126"/>
      <c r="H138" s="126"/>
      <c r="I138" s="126"/>
      <c r="J138" s="126"/>
      <c r="K138" s="126"/>
      <c r="L138" s="126"/>
      <c r="M138" s="126"/>
      <c r="N138" s="126"/>
      <c r="O138" s="126"/>
      <c r="P138" s="126"/>
      <c r="Q138" s="126">
        <v>295.88199999999989</v>
      </c>
      <c r="R138" s="126">
        <v>-103.90700000000021</v>
      </c>
      <c r="S138" s="126">
        <v>-245.70900000000029</v>
      </c>
      <c r="T138" s="126">
        <v>-355.29500000000007</v>
      </c>
      <c r="U138" s="126">
        <v>365.79700000000054</v>
      </c>
      <c r="V138" s="142">
        <v>-77.06399999999951</v>
      </c>
      <c r="W138" s="142">
        <v>516.34900000000005</v>
      </c>
      <c r="X138" s="142">
        <v>236.99699999999982</v>
      </c>
      <c r="Y138" s="142">
        <v>427.49899999999951</v>
      </c>
      <c r="Z138" s="142">
        <v>51.728000000000002</v>
      </c>
      <c r="AA138" s="142">
        <v>247.57899999999964</v>
      </c>
      <c r="AB138" s="142">
        <v>144.81100000000026</v>
      </c>
      <c r="AC138" s="142">
        <v>776.53200000000015</v>
      </c>
      <c r="AD138" s="142">
        <v>500.81300000000022</v>
      </c>
      <c r="AE138" s="142">
        <v>490.1840000000002</v>
      </c>
      <c r="AF138" s="142">
        <v>90.938999999999936</v>
      </c>
      <c r="AG138" s="142">
        <v>403.83799999999962</v>
      </c>
    </row>
    <row r="139" spans="1:33">
      <c r="A139" s="2"/>
      <c r="B139" s="117"/>
      <c r="C139" s="117"/>
      <c r="D139" s="117"/>
      <c r="E139" s="117"/>
      <c r="F139" s="117"/>
      <c r="G139" s="117"/>
      <c r="H139" s="117"/>
      <c r="I139" s="117"/>
      <c r="J139" s="117"/>
      <c r="K139" s="117"/>
      <c r="L139" s="117"/>
      <c r="M139" s="117"/>
      <c r="N139" s="117"/>
      <c r="O139" s="117"/>
      <c r="P139" s="117"/>
      <c r="Q139" s="117"/>
      <c r="R139" s="117"/>
      <c r="S139" s="117"/>
      <c r="T139" s="117"/>
      <c r="U139" s="117"/>
      <c r="V139" s="10"/>
      <c r="W139" s="10"/>
      <c r="X139" s="10"/>
      <c r="Y139" s="10"/>
      <c r="Z139" s="10"/>
      <c r="AA139" s="10"/>
      <c r="AB139" s="10"/>
      <c r="AC139" s="10"/>
      <c r="AD139" s="10"/>
      <c r="AE139" s="10"/>
      <c r="AF139" s="10"/>
      <c r="AG139" s="10"/>
    </row>
    <row r="140" spans="1:33">
      <c r="A140" s="113" t="s">
        <v>226</v>
      </c>
      <c r="B140" s="115"/>
      <c r="C140" s="115"/>
      <c r="D140" s="115"/>
      <c r="E140" s="115"/>
      <c r="F140" s="115"/>
      <c r="G140" s="115"/>
      <c r="H140" s="115"/>
      <c r="I140" s="115"/>
      <c r="J140" s="115"/>
      <c r="K140" s="115"/>
      <c r="L140" s="115"/>
      <c r="M140" s="115"/>
      <c r="N140" s="115"/>
      <c r="O140" s="115"/>
      <c r="P140" s="115"/>
      <c r="Q140" s="115"/>
      <c r="R140" s="115"/>
      <c r="S140" s="115"/>
      <c r="T140" s="115"/>
      <c r="U140" s="115"/>
      <c r="V140" s="23"/>
      <c r="W140" s="23"/>
      <c r="X140" s="23"/>
      <c r="Y140" s="23"/>
      <c r="Z140" s="23"/>
      <c r="AA140" s="23"/>
      <c r="AB140" s="23"/>
      <c r="AC140" s="23"/>
      <c r="AD140" s="23"/>
      <c r="AE140" s="23"/>
      <c r="AF140" s="23"/>
      <c r="AG140" s="23"/>
    </row>
    <row r="141" spans="1:33">
      <c r="A141" s="2" t="s">
        <v>63</v>
      </c>
      <c r="B141" s="117"/>
      <c r="C141" s="117"/>
      <c r="D141" s="117"/>
      <c r="E141" s="117"/>
      <c r="F141" s="117"/>
      <c r="G141" s="117"/>
      <c r="H141" s="117"/>
      <c r="I141" s="117"/>
      <c r="J141" s="117"/>
      <c r="K141" s="117"/>
      <c r="L141" s="117"/>
      <c r="M141" s="117"/>
      <c r="N141" s="117"/>
      <c r="O141" s="117"/>
      <c r="P141" s="117"/>
      <c r="Q141" s="117">
        <v>269.70499999999998</v>
      </c>
      <c r="R141" s="117">
        <v>-93.911000000000215</v>
      </c>
      <c r="S141" s="117">
        <v>-281.86600000000027</v>
      </c>
      <c r="T141" s="117">
        <v>-350.97100000000006</v>
      </c>
      <c r="U141" s="117">
        <v>354.83100000000053</v>
      </c>
      <c r="V141" s="10">
        <v>-90.75099999999992</v>
      </c>
      <c r="W141" s="10">
        <v>472.86099999999988</v>
      </c>
      <c r="X141" s="10">
        <v>225.36900000000003</v>
      </c>
      <c r="Y141" s="10">
        <v>382.84100000000046</v>
      </c>
      <c r="Z141" s="10">
        <v>29.884</v>
      </c>
      <c r="AA141" s="10">
        <v>219.09799999999964</v>
      </c>
      <c r="AB141" s="10">
        <v>119.78200000000027</v>
      </c>
      <c r="AC141" s="10">
        <v>728.95500000000015</v>
      </c>
      <c r="AD141" s="10">
        <v>399.45400000000018</v>
      </c>
      <c r="AE141" s="10">
        <v>444.68500000000017</v>
      </c>
      <c r="AF141" s="10">
        <v>75.170999999999935</v>
      </c>
      <c r="AG141" s="10">
        <v>383.4159999999996</v>
      </c>
    </row>
    <row r="142" spans="1:33">
      <c r="A142" s="2" t="s">
        <v>64</v>
      </c>
      <c r="B142" s="117"/>
      <c r="C142" s="117"/>
      <c r="D142" s="117"/>
      <c r="E142" s="117"/>
      <c r="F142" s="117"/>
      <c r="G142" s="117"/>
      <c r="H142" s="117"/>
      <c r="I142" s="117"/>
      <c r="J142" s="117"/>
      <c r="K142" s="117"/>
      <c r="L142" s="117"/>
      <c r="M142" s="117"/>
      <c r="N142" s="117"/>
      <c r="O142" s="117"/>
      <c r="P142" s="117"/>
      <c r="Q142" s="117">
        <v>26.177</v>
      </c>
      <c r="R142" s="117">
        <v>-9.9960000000000004</v>
      </c>
      <c r="S142" s="117">
        <v>36.157000000000004</v>
      </c>
      <c r="T142" s="117">
        <v>-4.3240000000000016</v>
      </c>
      <c r="U142" s="117">
        <v>10.965999999999994</v>
      </c>
      <c r="V142" s="10">
        <v>13.686</v>
      </c>
      <c r="W142" s="10">
        <v>43.494</v>
      </c>
      <c r="X142" s="10">
        <v>11.626999999999999</v>
      </c>
      <c r="Y142" s="10">
        <v>44.609000000000002</v>
      </c>
      <c r="Z142" s="10">
        <v>21.843999999999998</v>
      </c>
      <c r="AA142" s="10">
        <v>28.481000000000002</v>
      </c>
      <c r="AB142" s="10">
        <v>25.029</v>
      </c>
      <c r="AC142" s="10">
        <v>47.576999999999998</v>
      </c>
      <c r="AD142" s="10">
        <v>101.35900000000001</v>
      </c>
      <c r="AE142" s="10">
        <v>45.498999999999995</v>
      </c>
      <c r="AF142" s="10">
        <v>15.768000000000001</v>
      </c>
      <c r="AG142" s="10">
        <v>20.422000000000001</v>
      </c>
    </row>
    <row r="143" spans="1:33">
      <c r="A143" s="114" t="s">
        <v>225</v>
      </c>
      <c r="B143" s="118"/>
      <c r="C143" s="118"/>
      <c r="D143" s="118"/>
      <c r="E143" s="118"/>
      <c r="F143" s="118"/>
      <c r="G143" s="118"/>
      <c r="H143" s="118"/>
      <c r="I143" s="118"/>
      <c r="J143" s="118"/>
      <c r="K143" s="118"/>
      <c r="L143" s="118"/>
      <c r="M143" s="118"/>
      <c r="N143" s="118"/>
      <c r="O143" s="118"/>
      <c r="P143" s="118"/>
      <c r="Q143" s="118">
        <v>295.88200000000001</v>
      </c>
      <c r="R143" s="118">
        <v>-103.90700000000021</v>
      </c>
      <c r="S143" s="118">
        <v>-245.70900000000026</v>
      </c>
      <c r="T143" s="118">
        <v>-355.29500000000007</v>
      </c>
      <c r="U143" s="118">
        <v>365.79700000000054</v>
      </c>
      <c r="V143" s="20">
        <v>-77.064999999999912</v>
      </c>
      <c r="W143" s="20">
        <v>516.3549999999999</v>
      </c>
      <c r="X143" s="20">
        <v>236.99600000000004</v>
      </c>
      <c r="Y143" s="20">
        <v>427.45000000000044</v>
      </c>
      <c r="Z143" s="20">
        <v>51.728000000000002</v>
      </c>
      <c r="AA143" s="20">
        <v>247.57899999999964</v>
      </c>
      <c r="AB143" s="20">
        <v>144.81100000000026</v>
      </c>
      <c r="AC143" s="20">
        <v>776.53200000000015</v>
      </c>
      <c r="AD143" s="20">
        <v>500.81300000000022</v>
      </c>
      <c r="AE143" s="20">
        <v>490.1840000000002</v>
      </c>
      <c r="AF143" s="20">
        <v>90.938999999999936</v>
      </c>
      <c r="AG143" s="20">
        <v>403.83799999999962</v>
      </c>
    </row>
    <row r="146" spans="1:33">
      <c r="A146" s="41" t="s">
        <v>213</v>
      </c>
      <c r="B146" s="41"/>
      <c r="C146" s="41"/>
      <c r="D146" s="41"/>
      <c r="E146" s="41"/>
    </row>
    <row r="147" spans="1:33" ht="15.75" thickBot="1">
      <c r="A147" s="41" t="s">
        <v>47</v>
      </c>
      <c r="V147" s="147"/>
      <c r="W147" s="147"/>
      <c r="X147" s="147"/>
      <c r="Y147" s="147"/>
      <c r="Z147" s="147"/>
    </row>
    <row r="148" spans="1:33" ht="15.75" thickBot="1">
      <c r="A148" s="16" t="s">
        <v>20</v>
      </c>
      <c r="B148" s="69" t="s">
        <v>163</v>
      </c>
      <c r="C148" s="69" t="s">
        <v>164</v>
      </c>
      <c r="D148" s="69" t="s">
        <v>165</v>
      </c>
      <c r="E148" s="69" t="s">
        <v>166</v>
      </c>
      <c r="F148" s="42" t="s">
        <v>32</v>
      </c>
      <c r="G148" s="42" t="s">
        <v>33</v>
      </c>
      <c r="H148" s="42" t="s">
        <v>34</v>
      </c>
      <c r="I148" s="42" t="s">
        <v>35</v>
      </c>
      <c r="J148" s="42" t="s">
        <v>150</v>
      </c>
      <c r="K148" s="42" t="s">
        <v>151</v>
      </c>
      <c r="L148" s="42" t="s">
        <v>152</v>
      </c>
      <c r="M148" s="42" t="s">
        <v>153</v>
      </c>
      <c r="N148" s="42" t="s">
        <v>36</v>
      </c>
      <c r="O148" s="42" t="s">
        <v>37</v>
      </c>
      <c r="P148" s="42" t="s">
        <v>38</v>
      </c>
      <c r="Q148" s="42" t="s">
        <v>39</v>
      </c>
      <c r="R148" s="42" t="s">
        <v>40</v>
      </c>
      <c r="S148" s="42" t="s">
        <v>41</v>
      </c>
      <c r="T148" s="42" t="s">
        <v>42</v>
      </c>
      <c r="U148" s="42" t="s">
        <v>43</v>
      </c>
      <c r="V148" s="42" t="s">
        <v>44</v>
      </c>
      <c r="W148" s="42" t="s">
        <v>45</v>
      </c>
      <c r="X148" s="42" t="s">
        <v>212</v>
      </c>
      <c r="Y148" s="42" t="s">
        <v>229</v>
      </c>
      <c r="Z148" s="42" t="s">
        <v>231</v>
      </c>
      <c r="AA148" s="42" t="s">
        <v>298</v>
      </c>
      <c r="AB148" s="42" t="s">
        <v>313</v>
      </c>
      <c r="AC148" s="42" t="s">
        <v>330</v>
      </c>
      <c r="AD148" s="42" t="s">
        <v>343</v>
      </c>
      <c r="AE148" s="42" t="s">
        <v>346</v>
      </c>
      <c r="AF148" s="42" t="s">
        <v>351</v>
      </c>
      <c r="AG148" s="42" t="s">
        <v>356</v>
      </c>
    </row>
    <row r="149" spans="1:33" ht="15.75" thickTop="1">
      <c r="A149" s="113" t="s">
        <v>214</v>
      </c>
      <c r="B149" s="115"/>
      <c r="C149" s="115"/>
      <c r="D149" s="115"/>
      <c r="E149" s="115"/>
      <c r="F149" s="115"/>
      <c r="G149" s="115"/>
      <c r="H149" s="115"/>
      <c r="I149" s="115"/>
      <c r="J149" s="115"/>
      <c r="K149" s="115"/>
      <c r="L149" s="115"/>
      <c r="M149" s="115"/>
      <c r="N149" s="115"/>
      <c r="O149" s="115"/>
      <c r="P149" s="115"/>
      <c r="Q149" s="115">
        <v>815.75199999999995</v>
      </c>
      <c r="R149" s="115">
        <v>163.99899999999985</v>
      </c>
      <c r="S149" s="115">
        <v>523.91199999999958</v>
      </c>
      <c r="T149" s="115">
        <v>158.49199999999956</v>
      </c>
      <c r="U149" s="115">
        <v>533.04000000000019</v>
      </c>
      <c r="V149" s="23">
        <v>111.00400000000047</v>
      </c>
      <c r="W149" s="23">
        <v>354.99200000000008</v>
      </c>
      <c r="X149" s="23">
        <v>437.70800000000133</v>
      </c>
      <c r="Y149" s="23">
        <v>744.18200000000047</v>
      </c>
      <c r="Z149" s="23">
        <v>83.518000000000086</v>
      </c>
      <c r="AA149" s="23">
        <v>358.64799999999974</v>
      </c>
      <c r="AB149" s="23">
        <v>547.19799999999998</v>
      </c>
      <c r="AC149" s="23">
        <v>611.8040000000002</v>
      </c>
      <c r="AD149" s="23">
        <v>145.68700000000018</v>
      </c>
      <c r="AE149" s="23">
        <v>498.49300000000034</v>
      </c>
      <c r="AF149" s="23">
        <v>692.55500000000029</v>
      </c>
      <c r="AG149" s="23">
        <v>1164.896</v>
      </c>
    </row>
    <row r="150" spans="1:33">
      <c r="A150" s="5" t="s">
        <v>215</v>
      </c>
      <c r="B150" s="116"/>
      <c r="C150" s="116"/>
      <c r="D150" s="116"/>
      <c r="E150" s="116"/>
      <c r="F150" s="116"/>
      <c r="G150" s="116"/>
      <c r="H150" s="116"/>
      <c r="I150" s="116"/>
      <c r="J150" s="116"/>
      <c r="K150" s="116"/>
      <c r="L150" s="116"/>
      <c r="M150" s="116"/>
      <c r="N150" s="116"/>
      <c r="O150" s="116"/>
      <c r="P150" s="116"/>
      <c r="Q150" s="116"/>
      <c r="R150" s="116"/>
      <c r="S150" s="116"/>
      <c r="T150" s="116"/>
      <c r="U150" s="116"/>
      <c r="V150" s="138"/>
      <c r="W150" s="138"/>
      <c r="X150" s="138"/>
      <c r="Y150" s="138"/>
      <c r="Z150" s="138"/>
      <c r="AA150" s="138"/>
      <c r="AB150" s="138"/>
      <c r="AC150" s="138"/>
      <c r="AD150" s="138"/>
      <c r="AE150" s="138"/>
      <c r="AF150" s="138"/>
      <c r="AG150" s="138"/>
    </row>
    <row r="151" spans="1:33">
      <c r="A151" s="5" t="s">
        <v>216</v>
      </c>
      <c r="B151" s="116"/>
      <c r="C151" s="116"/>
      <c r="D151" s="116"/>
      <c r="E151" s="116"/>
      <c r="F151" s="116"/>
      <c r="G151" s="116"/>
      <c r="H151" s="116"/>
      <c r="I151" s="116"/>
      <c r="J151" s="116"/>
      <c r="K151" s="116"/>
      <c r="L151" s="116"/>
      <c r="M151" s="116"/>
      <c r="N151" s="116"/>
      <c r="O151" s="116"/>
      <c r="P151" s="116"/>
      <c r="Q151" s="116"/>
      <c r="R151" s="116"/>
      <c r="S151" s="116"/>
      <c r="T151" s="116"/>
      <c r="U151" s="116"/>
      <c r="V151" s="138"/>
      <c r="W151" s="138"/>
      <c r="X151" s="138"/>
      <c r="Y151" s="138"/>
      <c r="Z151" s="138"/>
      <c r="AA151" s="138"/>
      <c r="AB151" s="138"/>
      <c r="AC151" s="138"/>
      <c r="AD151" s="138"/>
      <c r="AE151" s="138"/>
      <c r="AF151" s="138"/>
      <c r="AG151" s="138"/>
    </row>
    <row r="152" spans="1:33">
      <c r="A152" s="2" t="s">
        <v>217</v>
      </c>
      <c r="B152" s="117"/>
      <c r="C152" s="117"/>
      <c r="D152" s="117"/>
      <c r="E152" s="117"/>
      <c r="F152" s="117"/>
      <c r="G152" s="117"/>
      <c r="H152" s="117"/>
      <c r="I152" s="117"/>
      <c r="J152" s="117"/>
      <c r="K152" s="117"/>
      <c r="L152" s="117"/>
      <c r="M152" s="117"/>
      <c r="N152" s="117"/>
      <c r="O152" s="117"/>
      <c r="P152" s="117"/>
      <c r="Q152" s="117">
        <v>19.273999999999976</v>
      </c>
      <c r="R152" s="117">
        <v>-13.340000000000003</v>
      </c>
      <c r="S152" s="117">
        <v>-16.753999999999991</v>
      </c>
      <c r="T152" s="117">
        <v>-23.563999999999989</v>
      </c>
      <c r="U152" s="117">
        <v>20.403000000000009</v>
      </c>
      <c r="V152" s="10">
        <v>-38.903999999999996</v>
      </c>
      <c r="W152" s="10">
        <v>33.55999999999996</v>
      </c>
      <c r="X152" s="10">
        <v>136.10999999999996</v>
      </c>
      <c r="Y152" s="10">
        <v>111.22999999999992</v>
      </c>
      <c r="Z152" s="10">
        <v>-19.623999999999999</v>
      </c>
      <c r="AA152" s="10">
        <v>-37.320999999999998</v>
      </c>
      <c r="AB152" s="10">
        <v>-39.408999999999992</v>
      </c>
      <c r="AC152" s="10">
        <v>36.124000000000009</v>
      </c>
      <c r="AD152" s="10">
        <v>325.29500000000002</v>
      </c>
      <c r="AE152" s="10">
        <v>420.88</v>
      </c>
      <c r="AF152" s="10">
        <v>329.267</v>
      </c>
      <c r="AG152" s="10">
        <v>261.346</v>
      </c>
    </row>
    <row r="153" spans="1:33">
      <c r="A153" s="2" t="s">
        <v>218</v>
      </c>
      <c r="B153" s="117"/>
      <c r="C153" s="117"/>
      <c r="D153" s="117"/>
      <c r="E153" s="117"/>
      <c r="F153" s="117"/>
      <c r="G153" s="117"/>
      <c r="H153" s="117"/>
      <c r="I153" s="117"/>
      <c r="J153" s="117"/>
      <c r="K153" s="117"/>
      <c r="L153" s="117"/>
      <c r="M153" s="117"/>
      <c r="N153" s="117"/>
      <c r="O153" s="117"/>
      <c r="P153" s="117"/>
      <c r="Q153" s="117">
        <v>135.56100000000001</v>
      </c>
      <c r="R153" s="117">
        <v>34.222000000000001</v>
      </c>
      <c r="S153" s="117">
        <v>-53.435000000000009</v>
      </c>
      <c r="T153" s="117">
        <v>-16.438000000000024</v>
      </c>
      <c r="U153" s="117">
        <v>-58.536000000000008</v>
      </c>
      <c r="V153" s="10">
        <v>-110</v>
      </c>
      <c r="W153" s="10">
        <v>-15.199999999999989</v>
      </c>
      <c r="X153" s="10">
        <v>-2.1999999999999886</v>
      </c>
      <c r="Y153" s="10">
        <v>32.4</v>
      </c>
      <c r="Z153" s="10">
        <v>-46.75</v>
      </c>
      <c r="AA153" s="10">
        <v>-131.154</v>
      </c>
      <c r="AB153" s="10">
        <v>-165.75399999999999</v>
      </c>
      <c r="AC153" s="10">
        <v>-120.75599999999999</v>
      </c>
      <c r="AD153" s="10">
        <v>34.248000000000005</v>
      </c>
      <c r="AE153" s="10">
        <v>86.736000000000004</v>
      </c>
      <c r="AF153" s="10">
        <v>76.820999999999998</v>
      </c>
      <c r="AG153" s="10">
        <v>67.853999999999999</v>
      </c>
    </row>
    <row r="154" spans="1:33">
      <c r="A154" s="2" t="s">
        <v>219</v>
      </c>
      <c r="B154" s="117"/>
      <c r="C154" s="117"/>
      <c r="D154" s="117"/>
      <c r="E154" s="117"/>
      <c r="F154" s="117"/>
      <c r="G154" s="117"/>
      <c r="H154" s="117"/>
      <c r="I154" s="117"/>
      <c r="J154" s="117"/>
      <c r="K154" s="117"/>
      <c r="L154" s="117"/>
      <c r="M154" s="117"/>
      <c r="N154" s="117"/>
      <c r="O154" s="117"/>
      <c r="P154" s="117"/>
      <c r="Q154" s="117">
        <v>8.9529999999999994</v>
      </c>
      <c r="R154" s="117">
        <v>0.56499999999999995</v>
      </c>
      <c r="S154" s="117">
        <v>8.4909999999999997</v>
      </c>
      <c r="T154" s="117">
        <v>6.7089999999999979</v>
      </c>
      <c r="U154" s="117">
        <v>-4.0250000000000021</v>
      </c>
      <c r="V154" s="10">
        <v>0.44800000000000001</v>
      </c>
      <c r="W154" s="10">
        <v>0.44800000000000001</v>
      </c>
      <c r="X154" s="10">
        <v>0.44800000000000001</v>
      </c>
      <c r="Y154" s="10">
        <v>0.44800000000000001</v>
      </c>
      <c r="Z154" s="10">
        <v>0</v>
      </c>
      <c r="AA154" s="10">
        <v>0</v>
      </c>
      <c r="AB154" s="10" t="s">
        <v>67</v>
      </c>
      <c r="AC154" s="10" t="s">
        <v>67</v>
      </c>
      <c r="AD154" s="10" t="s">
        <v>67</v>
      </c>
      <c r="AE154" s="10" t="s">
        <v>67</v>
      </c>
      <c r="AF154" s="10" t="s">
        <v>67</v>
      </c>
      <c r="AG154" s="10" t="s">
        <v>67</v>
      </c>
    </row>
    <row r="155" spans="1:33" hidden="1">
      <c r="A155" s="2" t="s">
        <v>220</v>
      </c>
      <c r="B155" s="117"/>
      <c r="C155" s="117"/>
      <c r="D155" s="117"/>
      <c r="E155" s="117"/>
      <c r="F155" s="117"/>
      <c r="G155" s="117"/>
      <c r="H155" s="117"/>
      <c r="I155" s="117"/>
      <c r="J155" s="117"/>
      <c r="K155" s="117"/>
      <c r="L155" s="117"/>
      <c r="M155" s="117"/>
      <c r="N155" s="117"/>
      <c r="O155" s="117"/>
      <c r="P155" s="117"/>
      <c r="Q155" s="117">
        <v>0.33600000000000002</v>
      </c>
      <c r="R155" s="117">
        <v>0</v>
      </c>
      <c r="S155" s="117">
        <v>0</v>
      </c>
      <c r="T155" s="117">
        <v>0</v>
      </c>
      <c r="U155" s="117">
        <v>0</v>
      </c>
      <c r="V155" s="10">
        <v>0</v>
      </c>
      <c r="W155" s="10">
        <v>0</v>
      </c>
      <c r="X155" s="10">
        <v>0</v>
      </c>
      <c r="Y155" s="10">
        <v>0</v>
      </c>
      <c r="Z155" s="10">
        <v>0</v>
      </c>
      <c r="AA155" s="10">
        <v>0</v>
      </c>
      <c r="AB155" s="10">
        <v>0</v>
      </c>
      <c r="AC155" s="10" t="s">
        <v>67</v>
      </c>
      <c r="AD155" s="10"/>
      <c r="AE155" s="10">
        <v>0</v>
      </c>
      <c r="AF155" s="10">
        <v>0</v>
      </c>
      <c r="AG155" s="10"/>
    </row>
    <row r="156" spans="1:33" hidden="1">
      <c r="A156" s="2" t="s">
        <v>221</v>
      </c>
      <c r="B156" s="117"/>
      <c r="C156" s="117"/>
      <c r="D156" s="117"/>
      <c r="E156" s="117"/>
      <c r="F156" s="117"/>
      <c r="G156" s="117"/>
      <c r="H156" s="117"/>
      <c r="I156" s="117"/>
      <c r="J156" s="117"/>
      <c r="K156" s="117"/>
      <c r="L156" s="117"/>
      <c r="M156" s="117"/>
      <c r="N156" s="117"/>
      <c r="O156" s="117"/>
      <c r="P156" s="117"/>
      <c r="Q156" s="117" t="s">
        <v>67</v>
      </c>
      <c r="R156" s="117">
        <v>0</v>
      </c>
      <c r="S156" s="117">
        <v>0</v>
      </c>
      <c r="T156" s="117">
        <v>0</v>
      </c>
      <c r="U156" s="117">
        <v>0</v>
      </c>
      <c r="V156" s="10">
        <v>0</v>
      </c>
      <c r="W156" s="10">
        <v>0</v>
      </c>
      <c r="X156" s="10">
        <v>0</v>
      </c>
      <c r="Y156" s="10">
        <v>0</v>
      </c>
      <c r="Z156" s="10">
        <v>0</v>
      </c>
      <c r="AA156" s="10">
        <v>0</v>
      </c>
      <c r="AB156" s="10">
        <v>0</v>
      </c>
      <c r="AC156" s="10" t="s">
        <v>67</v>
      </c>
      <c r="AD156" s="10"/>
      <c r="AE156" s="10">
        <v>0</v>
      </c>
      <c r="AF156" s="10">
        <v>0</v>
      </c>
      <c r="AG156" s="10"/>
    </row>
    <row r="157" spans="1:33">
      <c r="A157" s="119" t="s">
        <v>222</v>
      </c>
      <c r="B157" s="120"/>
      <c r="C157" s="120"/>
      <c r="D157" s="120"/>
      <c r="E157" s="120"/>
      <c r="F157" s="120"/>
      <c r="G157" s="120"/>
      <c r="H157" s="120"/>
      <c r="I157" s="120"/>
      <c r="J157" s="120"/>
      <c r="K157" s="120"/>
      <c r="L157" s="120"/>
      <c r="M157" s="120"/>
      <c r="N157" s="120"/>
      <c r="O157" s="120"/>
      <c r="P157" s="120"/>
      <c r="Q157" s="120">
        <v>164.124</v>
      </c>
      <c r="R157" s="120">
        <v>21.446999999999999</v>
      </c>
      <c r="S157" s="120">
        <v>-61.697999999999993</v>
      </c>
      <c r="T157" s="120">
        <v>-33.293000000000013</v>
      </c>
      <c r="U157" s="120">
        <v>-42.158000000000001</v>
      </c>
      <c r="V157" s="139">
        <v>-148.45599999999999</v>
      </c>
      <c r="W157" s="139">
        <v>18.807999999999971</v>
      </c>
      <c r="X157" s="139">
        <v>134.35799999999998</v>
      </c>
      <c r="Y157" s="139">
        <v>144.07799999999992</v>
      </c>
      <c r="Z157" s="139">
        <v>-66.373999999999995</v>
      </c>
      <c r="AA157" s="139">
        <v>-168.47499999999999</v>
      </c>
      <c r="AB157" s="139">
        <v>-205.16299999999998</v>
      </c>
      <c r="AC157" s="139">
        <v>-84.631999999999977</v>
      </c>
      <c r="AD157" s="139">
        <v>359.54300000000001</v>
      </c>
      <c r="AE157" s="139">
        <v>507.61599999999999</v>
      </c>
      <c r="AF157" s="139">
        <v>406.08799999999997</v>
      </c>
      <c r="AG157" s="139">
        <v>329.2</v>
      </c>
    </row>
    <row r="158" spans="1:33">
      <c r="A158" s="2"/>
      <c r="B158" s="117"/>
      <c r="C158" s="117"/>
      <c r="D158" s="117"/>
      <c r="E158" s="117"/>
      <c r="F158" s="117"/>
      <c r="G158" s="117"/>
      <c r="H158" s="117"/>
      <c r="I158" s="117"/>
      <c r="J158" s="117"/>
      <c r="K158" s="117"/>
      <c r="L158" s="117"/>
      <c r="M158" s="117"/>
      <c r="N158" s="117"/>
      <c r="O158" s="117"/>
      <c r="P158" s="117"/>
      <c r="Q158" s="117"/>
      <c r="R158" s="117"/>
      <c r="S158" s="117"/>
      <c r="T158" s="117"/>
      <c r="U158" s="117"/>
      <c r="V158" s="10"/>
      <c r="W158" s="10"/>
      <c r="X158" s="10"/>
      <c r="Y158" s="10"/>
      <c r="Z158" s="10"/>
      <c r="AA158" s="10"/>
      <c r="AB158" s="10"/>
      <c r="AC158" s="10"/>
      <c r="AD158" s="10"/>
      <c r="AE158" s="10"/>
      <c r="AF158" s="10"/>
      <c r="AG158" s="10"/>
    </row>
    <row r="159" spans="1:33">
      <c r="A159" s="119" t="s">
        <v>223</v>
      </c>
      <c r="B159" s="120"/>
      <c r="C159" s="120"/>
      <c r="D159" s="120"/>
      <c r="E159" s="120"/>
      <c r="F159" s="120"/>
      <c r="G159" s="120"/>
      <c r="H159" s="120"/>
      <c r="I159" s="120"/>
      <c r="J159" s="120"/>
      <c r="K159" s="120"/>
      <c r="L159" s="120"/>
      <c r="M159" s="120"/>
      <c r="N159" s="120"/>
      <c r="O159" s="120"/>
      <c r="P159" s="120"/>
      <c r="Q159" s="120">
        <v>979.87599999999998</v>
      </c>
      <c r="R159" s="120">
        <v>185.44599999999986</v>
      </c>
      <c r="S159" s="120">
        <v>462.21399999999954</v>
      </c>
      <c r="T159" s="120">
        <v>125.19899999999956</v>
      </c>
      <c r="U159" s="120">
        <v>490.88200000000018</v>
      </c>
      <c r="V159" s="139">
        <v>-37.451999999999515</v>
      </c>
      <c r="W159" s="139">
        <v>373.80000000000007</v>
      </c>
      <c r="X159" s="139">
        <v>572.06600000000128</v>
      </c>
      <c r="Y159" s="139">
        <v>888.26000000000045</v>
      </c>
      <c r="Z159" s="139">
        <v>17.144000000000091</v>
      </c>
      <c r="AA159" s="139">
        <v>190.17299999999975</v>
      </c>
      <c r="AB159" s="139">
        <v>342.03499999999997</v>
      </c>
      <c r="AC159" s="139">
        <v>527.17200000000025</v>
      </c>
      <c r="AD159" s="139">
        <v>505.23000000000019</v>
      </c>
      <c r="AE159" s="139">
        <v>1006.1090000000004</v>
      </c>
      <c r="AF159" s="139">
        <v>1098.6430000000003</v>
      </c>
      <c r="AG159" s="139">
        <v>1494.096</v>
      </c>
    </row>
    <row r="160" spans="1:33">
      <c r="A160" s="121"/>
      <c r="B160" s="122"/>
      <c r="C160" s="122"/>
      <c r="D160" s="122"/>
      <c r="E160" s="122"/>
      <c r="F160" s="122"/>
      <c r="G160" s="122"/>
      <c r="H160" s="122"/>
      <c r="I160" s="122"/>
      <c r="J160" s="122"/>
      <c r="K160" s="122"/>
      <c r="L160" s="122"/>
      <c r="M160" s="122"/>
      <c r="N160" s="122"/>
      <c r="O160" s="122"/>
      <c r="P160" s="122"/>
      <c r="Q160" s="122"/>
      <c r="R160" s="122"/>
      <c r="S160" s="122"/>
      <c r="T160" s="122"/>
      <c r="U160" s="122"/>
      <c r="V160" s="140"/>
      <c r="W160" s="140"/>
      <c r="X160" s="140"/>
      <c r="Y160" s="140"/>
      <c r="Z160" s="140"/>
      <c r="AA160" s="140"/>
      <c r="AB160" s="140"/>
      <c r="AC160" s="140"/>
      <c r="AD160" s="140"/>
      <c r="AE160" s="140"/>
      <c r="AF160" s="140"/>
      <c r="AG160" s="140"/>
    </row>
    <row r="161" spans="1:33">
      <c r="A161" s="113" t="s">
        <v>227</v>
      </c>
      <c r="B161" s="115"/>
      <c r="C161" s="115"/>
      <c r="D161" s="115"/>
      <c r="E161" s="115"/>
      <c r="F161" s="115"/>
      <c r="G161" s="115"/>
      <c r="H161" s="115"/>
      <c r="I161" s="115"/>
      <c r="J161" s="115"/>
      <c r="K161" s="115"/>
      <c r="L161" s="115"/>
      <c r="M161" s="115"/>
      <c r="N161" s="115"/>
      <c r="O161" s="115"/>
      <c r="P161" s="115"/>
      <c r="Q161" s="115">
        <v>356.60500000000002</v>
      </c>
      <c r="R161" s="115">
        <v>154.08500000000001</v>
      </c>
      <c r="S161" s="115">
        <v>-263.99099999999999</v>
      </c>
      <c r="T161" s="115">
        <v>-282.27099999999996</v>
      </c>
      <c r="U161" s="115">
        <v>-282.15699999999998</v>
      </c>
      <c r="V161" s="23">
        <v>-61.415999999999997</v>
      </c>
      <c r="W161" s="23">
        <v>-979.21500000000003</v>
      </c>
      <c r="X161" s="23">
        <v>-968.93399999999997</v>
      </c>
      <c r="Y161" s="23">
        <v>-853.04899999999998</v>
      </c>
      <c r="Z161" s="23">
        <v>34.607999999999997</v>
      </c>
      <c r="AA161" s="23">
        <v>172.279</v>
      </c>
      <c r="AB161" s="23">
        <v>160.80000000000001</v>
      </c>
      <c r="AC161" s="23">
        <v>747.89300000000003</v>
      </c>
      <c r="AD161" s="23">
        <v>-4.093</v>
      </c>
      <c r="AE161" s="23">
        <v>-8.9830000000000005</v>
      </c>
      <c r="AF161" s="23">
        <v>-10.779</v>
      </c>
      <c r="AG161" s="23">
        <v>-5.1879999999999997</v>
      </c>
    </row>
    <row r="162" spans="1:33">
      <c r="A162" s="5" t="s">
        <v>215</v>
      </c>
      <c r="B162" s="116"/>
      <c r="C162" s="116"/>
      <c r="D162" s="116"/>
      <c r="E162" s="116"/>
      <c r="F162" s="116"/>
      <c r="G162" s="116"/>
      <c r="H162" s="116"/>
      <c r="I162" s="116"/>
      <c r="J162" s="116"/>
      <c r="K162" s="116"/>
      <c r="L162" s="116"/>
      <c r="M162" s="116"/>
      <c r="N162" s="116"/>
      <c r="O162" s="116"/>
      <c r="P162" s="116"/>
      <c r="Q162" s="116"/>
      <c r="R162" s="116"/>
      <c r="S162" s="116"/>
      <c r="T162" s="116"/>
      <c r="U162" s="116"/>
      <c r="V162" s="138"/>
      <c r="W162" s="138"/>
      <c r="X162" s="138"/>
      <c r="Y162" s="138"/>
      <c r="Z162" s="138"/>
      <c r="AA162" s="138"/>
      <c r="AB162" s="138"/>
      <c r="AC162" s="138"/>
      <c r="AD162" s="138"/>
      <c r="AE162" s="138"/>
      <c r="AF162" s="138"/>
      <c r="AG162" s="138"/>
    </row>
    <row r="163" spans="1:33">
      <c r="A163" s="5" t="s">
        <v>216</v>
      </c>
      <c r="B163" s="116"/>
      <c r="C163" s="116"/>
      <c r="D163" s="116"/>
      <c r="E163" s="116"/>
      <c r="F163" s="116"/>
      <c r="G163" s="116"/>
      <c r="H163" s="116"/>
      <c r="I163" s="116"/>
      <c r="J163" s="116"/>
      <c r="K163" s="116"/>
      <c r="L163" s="116"/>
      <c r="M163" s="116"/>
      <c r="N163" s="116"/>
      <c r="O163" s="116"/>
      <c r="P163" s="116"/>
      <c r="Q163" s="116"/>
      <c r="R163" s="116"/>
      <c r="S163" s="116"/>
      <c r="T163" s="116"/>
      <c r="U163" s="116"/>
      <c r="V163" s="138"/>
      <c r="W163" s="138"/>
      <c r="X163" s="138"/>
      <c r="Y163" s="138"/>
      <c r="Z163" s="138"/>
      <c r="AA163" s="138"/>
      <c r="AB163" s="138"/>
      <c r="AC163" s="138"/>
      <c r="AD163" s="138"/>
      <c r="AE163" s="138"/>
      <c r="AF163" s="138"/>
      <c r="AG163" s="138"/>
    </row>
    <row r="164" spans="1:33">
      <c r="A164" s="123" t="s">
        <v>217</v>
      </c>
      <c r="B164" s="124"/>
      <c r="C164" s="124"/>
      <c r="D164" s="124"/>
      <c r="E164" s="124"/>
      <c r="F164" s="124"/>
      <c r="G164" s="124"/>
      <c r="H164" s="124"/>
      <c r="I164" s="124"/>
      <c r="J164" s="124"/>
      <c r="K164" s="124"/>
      <c r="L164" s="124"/>
      <c r="M164" s="124"/>
      <c r="N164" s="124"/>
      <c r="O164" s="124"/>
      <c r="P164" s="124"/>
      <c r="Q164" s="124">
        <v>-11.536000000000058</v>
      </c>
      <c r="R164" s="124">
        <v>-443.43800000000005</v>
      </c>
      <c r="S164" s="124">
        <v>-547.83899999999994</v>
      </c>
      <c r="T164" s="124">
        <v>-547.83899999999994</v>
      </c>
      <c r="U164" s="124">
        <v>-547.83899999999994</v>
      </c>
      <c r="V164" s="141">
        <v>21.803999999999998</v>
      </c>
      <c r="W164" s="141">
        <v>1044.7</v>
      </c>
      <c r="X164" s="141">
        <v>1073.1500000000001</v>
      </c>
      <c r="Y164" s="141">
        <v>1068.57</v>
      </c>
      <c r="Z164" s="141">
        <v>0.13200000000000001</v>
      </c>
      <c r="AA164" s="141">
        <v>-63.121000000000002</v>
      </c>
      <c r="AB164" s="141">
        <v>-58.716999999999999</v>
      </c>
      <c r="AC164" s="141">
        <v>-54.414999999999999</v>
      </c>
      <c r="AD164" s="141">
        <v>-0.32400000000000001</v>
      </c>
      <c r="AE164" s="141">
        <v>-6.125</v>
      </c>
      <c r="AF164" s="141">
        <v>-5.9240000000000004</v>
      </c>
      <c r="AG164" s="141">
        <v>-3.1300000000000003</v>
      </c>
    </row>
    <row r="165" spans="1:33">
      <c r="A165" s="119" t="s">
        <v>224</v>
      </c>
      <c r="B165" s="120"/>
      <c r="C165" s="120"/>
      <c r="D165" s="120"/>
      <c r="E165" s="120"/>
      <c r="F165" s="120"/>
      <c r="G165" s="120"/>
      <c r="H165" s="120"/>
      <c r="I165" s="120"/>
      <c r="J165" s="120"/>
      <c r="K165" s="120"/>
      <c r="L165" s="120"/>
      <c r="M165" s="120"/>
      <c r="N165" s="120"/>
      <c r="O165" s="120"/>
      <c r="P165" s="120"/>
      <c r="Q165" s="120">
        <v>345.06899999999996</v>
      </c>
      <c r="R165" s="120">
        <v>-289.35300000000007</v>
      </c>
      <c r="S165" s="120">
        <v>-811.83</v>
      </c>
      <c r="T165" s="120">
        <v>-830.1099999999999</v>
      </c>
      <c r="U165" s="120">
        <v>-829.99599999999987</v>
      </c>
      <c r="V165" s="139">
        <v>-39.611999999999995</v>
      </c>
      <c r="W165" s="139">
        <v>65.485000000000014</v>
      </c>
      <c r="X165" s="139">
        <v>104.21600000000012</v>
      </c>
      <c r="Y165" s="139">
        <v>215.52099999999996</v>
      </c>
      <c r="Z165" s="139">
        <v>34.475999999999999</v>
      </c>
      <c r="AA165" s="139">
        <v>109.15799999999999</v>
      </c>
      <c r="AB165" s="139">
        <v>102.08300000000001</v>
      </c>
      <c r="AC165" s="139">
        <v>693.47800000000007</v>
      </c>
      <c r="AD165" s="139">
        <v>-4.4169999999999998</v>
      </c>
      <c r="AE165" s="139">
        <v>-15.108000000000001</v>
      </c>
      <c r="AF165" s="139">
        <v>-16.702999999999999</v>
      </c>
      <c r="AG165" s="139">
        <v>-8.3179999999999996</v>
      </c>
    </row>
    <row r="166" spans="1:33">
      <c r="A166" s="121"/>
      <c r="B166" s="122"/>
      <c r="C166" s="122"/>
      <c r="D166" s="122"/>
      <c r="E166" s="122"/>
      <c r="F166" s="122"/>
      <c r="G166" s="122"/>
      <c r="H166" s="122"/>
      <c r="I166" s="122"/>
      <c r="J166" s="122"/>
      <c r="K166" s="122"/>
      <c r="L166" s="122"/>
      <c r="M166" s="122"/>
      <c r="N166" s="122"/>
      <c r="O166" s="122"/>
      <c r="P166" s="122"/>
      <c r="Q166" s="122"/>
      <c r="R166" s="122"/>
      <c r="S166" s="122"/>
      <c r="T166" s="122"/>
      <c r="U166" s="122"/>
      <c r="V166" s="140"/>
      <c r="W166" s="140"/>
      <c r="X166" s="140"/>
      <c r="Y166" s="140"/>
      <c r="Z166" s="140"/>
      <c r="AA166" s="140"/>
      <c r="AB166" s="140"/>
      <c r="AC166" s="140"/>
      <c r="AD166" s="140"/>
      <c r="AE166" s="140"/>
      <c r="AF166" s="140"/>
      <c r="AG166" s="140"/>
    </row>
    <row r="167" spans="1:33" ht="15.75" thickBot="1">
      <c r="A167" s="125" t="s">
        <v>225</v>
      </c>
      <c r="B167" s="126"/>
      <c r="C167" s="126"/>
      <c r="D167" s="126"/>
      <c r="E167" s="126"/>
      <c r="F167" s="126"/>
      <c r="G167" s="126"/>
      <c r="H167" s="126"/>
      <c r="I167" s="126"/>
      <c r="J167" s="126"/>
      <c r="K167" s="126"/>
      <c r="L167" s="126"/>
      <c r="M167" s="126"/>
      <c r="N167" s="126"/>
      <c r="O167" s="126"/>
      <c r="P167" s="126"/>
      <c r="Q167" s="126">
        <v>1324.9449999999999</v>
      </c>
      <c r="R167" s="126">
        <v>-103.90700000000021</v>
      </c>
      <c r="S167" s="126">
        <v>-349.6160000000005</v>
      </c>
      <c r="T167" s="126">
        <v>-704.91100000000029</v>
      </c>
      <c r="U167" s="126">
        <v>-339.11399999999969</v>
      </c>
      <c r="V167" s="142">
        <v>-77.06399999999951</v>
      </c>
      <c r="W167" s="142">
        <v>439.28500000000008</v>
      </c>
      <c r="X167" s="142">
        <v>676.2820000000014</v>
      </c>
      <c r="Y167" s="142">
        <v>1103.7810000000004</v>
      </c>
      <c r="Z167" s="142">
        <v>51.728000000000002</v>
      </c>
      <c r="AA167" s="142">
        <v>299.33099999999973</v>
      </c>
      <c r="AB167" s="142">
        <v>444.11799999999999</v>
      </c>
      <c r="AC167" s="142">
        <v>1220.6500000000003</v>
      </c>
      <c r="AD167" s="142">
        <v>500.81300000000022</v>
      </c>
      <c r="AE167" s="142">
        <v>991.00100000000043</v>
      </c>
      <c r="AF167" s="142">
        <v>1081.9400000000003</v>
      </c>
      <c r="AG167" s="142">
        <v>1485.778</v>
      </c>
    </row>
    <row r="168" spans="1:33">
      <c r="A168" s="2"/>
      <c r="B168" s="117"/>
      <c r="C168" s="117"/>
      <c r="D168" s="117"/>
      <c r="E168" s="117"/>
      <c r="F168" s="117"/>
      <c r="G168" s="117"/>
      <c r="H168" s="117"/>
      <c r="I168" s="117"/>
      <c r="J168" s="117"/>
      <c r="K168" s="117"/>
      <c r="L168" s="117"/>
      <c r="M168" s="117"/>
      <c r="N168" s="117"/>
      <c r="O168" s="117"/>
      <c r="P168" s="117"/>
      <c r="Q168" s="117"/>
      <c r="R168" s="117"/>
      <c r="S168" s="117"/>
      <c r="T168" s="117"/>
      <c r="U168" s="117"/>
      <c r="V168" s="10"/>
      <c r="W168" s="10"/>
      <c r="X168" s="10"/>
      <c r="Y168" s="10"/>
      <c r="Z168" s="10"/>
      <c r="AA168" s="10"/>
      <c r="AB168" s="10"/>
      <c r="AC168" s="10"/>
      <c r="AD168" s="10"/>
      <c r="AE168" s="10"/>
      <c r="AF168" s="10"/>
      <c r="AG168" s="10"/>
    </row>
    <row r="169" spans="1:33">
      <c r="A169" s="113" t="s">
        <v>226</v>
      </c>
      <c r="B169" s="115"/>
      <c r="C169" s="115"/>
      <c r="D169" s="115"/>
      <c r="E169" s="115"/>
      <c r="F169" s="115"/>
      <c r="G169" s="115"/>
      <c r="H169" s="115"/>
      <c r="I169" s="115"/>
      <c r="J169" s="115"/>
      <c r="K169" s="115"/>
      <c r="L169" s="115"/>
      <c r="M169" s="115"/>
      <c r="N169" s="115"/>
      <c r="O169" s="115"/>
      <c r="P169" s="115"/>
      <c r="Q169" s="115"/>
      <c r="R169" s="115"/>
      <c r="S169" s="115"/>
      <c r="T169" s="115"/>
      <c r="U169" s="115"/>
      <c r="V169" s="23"/>
      <c r="W169" s="23"/>
      <c r="X169" s="23"/>
      <c r="Y169" s="23"/>
      <c r="Z169" s="23"/>
      <c r="AA169" s="23"/>
      <c r="AB169" s="23"/>
      <c r="AC169" s="23"/>
      <c r="AD169" s="23"/>
      <c r="AE169" s="23"/>
      <c r="AF169" s="23"/>
      <c r="AG169" s="23"/>
    </row>
    <row r="170" spans="1:33">
      <c r="A170" s="2" t="s">
        <v>63</v>
      </c>
      <c r="B170" s="117"/>
      <c r="C170" s="117"/>
      <c r="D170" s="117"/>
      <c r="E170" s="117"/>
      <c r="F170" s="117"/>
      <c r="G170" s="117"/>
      <c r="H170" s="117"/>
      <c r="I170" s="117"/>
      <c r="J170" s="117"/>
      <c r="K170" s="117"/>
      <c r="L170" s="117"/>
      <c r="M170" s="117"/>
      <c r="N170" s="117"/>
      <c r="O170" s="117"/>
      <c r="P170" s="117"/>
      <c r="Q170" s="117">
        <v>1283.0149999999999</v>
      </c>
      <c r="R170" s="117">
        <v>-93.911000000000215</v>
      </c>
      <c r="S170" s="117">
        <v>-375.7770000000005</v>
      </c>
      <c r="T170" s="117">
        <v>-726.7480000000005</v>
      </c>
      <c r="U170" s="117">
        <v>-371.91699999999997</v>
      </c>
      <c r="V170" s="10">
        <v>-90.75099999999992</v>
      </c>
      <c r="W170" s="10">
        <v>382.10999999999996</v>
      </c>
      <c r="X170" s="10">
        <v>607.47900000000004</v>
      </c>
      <c r="Y170" s="10">
        <v>990.31600000000037</v>
      </c>
      <c r="Z170" s="10">
        <v>29.884</v>
      </c>
      <c r="AA170" s="10">
        <v>249.00599999999974</v>
      </c>
      <c r="AB170" s="10">
        <v>368.76400000000001</v>
      </c>
      <c r="AC170" s="10">
        <v>1097.7190000000001</v>
      </c>
      <c r="AD170" s="10">
        <v>399.45400000000018</v>
      </c>
      <c r="AE170" s="10">
        <v>844.14300000000037</v>
      </c>
      <c r="AF170" s="10">
        <v>919.31400000000031</v>
      </c>
      <c r="AG170" s="10">
        <v>1302.73</v>
      </c>
    </row>
    <row r="171" spans="1:33">
      <c r="A171" s="2" t="s">
        <v>64</v>
      </c>
      <c r="B171" s="117"/>
      <c r="C171" s="117"/>
      <c r="D171" s="117"/>
      <c r="E171" s="117"/>
      <c r="F171" s="117"/>
      <c r="G171" s="117"/>
      <c r="H171" s="117"/>
      <c r="I171" s="117"/>
      <c r="J171" s="117"/>
      <c r="K171" s="117"/>
      <c r="L171" s="117"/>
      <c r="M171" s="117"/>
      <c r="N171" s="117"/>
      <c r="O171" s="117"/>
      <c r="P171" s="117"/>
      <c r="Q171" s="117">
        <v>41.929999999999993</v>
      </c>
      <c r="R171" s="117">
        <v>-9.9960000000000004</v>
      </c>
      <c r="S171" s="117">
        <v>26.161000000000001</v>
      </c>
      <c r="T171" s="117">
        <v>21.837</v>
      </c>
      <c r="U171" s="117">
        <v>32.802999999999997</v>
      </c>
      <c r="V171" s="10">
        <v>13.686</v>
      </c>
      <c r="W171" s="10">
        <v>57.18</v>
      </c>
      <c r="X171" s="10">
        <v>68.807000000000002</v>
      </c>
      <c r="Y171" s="10">
        <v>113.416</v>
      </c>
      <c r="Z171" s="10">
        <v>21.843999999999998</v>
      </c>
      <c r="AA171" s="10">
        <v>50.325000000000003</v>
      </c>
      <c r="AB171" s="10">
        <v>75.353999999999999</v>
      </c>
      <c r="AC171" s="10">
        <v>122.931</v>
      </c>
      <c r="AD171" s="10">
        <v>101.35900000000001</v>
      </c>
      <c r="AE171" s="10">
        <v>146.858</v>
      </c>
      <c r="AF171" s="10">
        <v>162.626</v>
      </c>
      <c r="AG171" s="10">
        <v>183.048</v>
      </c>
    </row>
    <row r="172" spans="1:33">
      <c r="A172" s="114" t="s">
        <v>225</v>
      </c>
      <c r="B172" s="118"/>
      <c r="C172" s="118"/>
      <c r="D172" s="118"/>
      <c r="E172" s="118"/>
      <c r="F172" s="118"/>
      <c r="G172" s="118"/>
      <c r="H172" s="118"/>
      <c r="I172" s="118"/>
      <c r="J172" s="118"/>
      <c r="K172" s="118"/>
      <c r="L172" s="118"/>
      <c r="M172" s="118"/>
      <c r="N172" s="118"/>
      <c r="O172" s="118"/>
      <c r="P172" s="118"/>
      <c r="Q172" s="118">
        <v>1324.9449999999999</v>
      </c>
      <c r="R172" s="118">
        <v>-103.90700000000021</v>
      </c>
      <c r="S172" s="118">
        <v>-349.61600000000044</v>
      </c>
      <c r="T172" s="118">
        <v>-704.91100000000051</v>
      </c>
      <c r="U172" s="118">
        <v>-339.11399999999998</v>
      </c>
      <c r="V172" s="20">
        <v>-77.064999999999912</v>
      </c>
      <c r="W172" s="20">
        <v>439.28999999999996</v>
      </c>
      <c r="X172" s="20">
        <v>676.28600000000006</v>
      </c>
      <c r="Y172" s="20">
        <v>1103.7320000000004</v>
      </c>
      <c r="Z172" s="20">
        <v>51.728000000000002</v>
      </c>
      <c r="AA172" s="20">
        <v>299.33099999999973</v>
      </c>
      <c r="AB172" s="20">
        <v>444.11799999999999</v>
      </c>
      <c r="AC172" s="20">
        <v>1220.6500000000001</v>
      </c>
      <c r="AD172" s="20">
        <v>500.81300000000022</v>
      </c>
      <c r="AE172" s="20">
        <v>991.00100000000043</v>
      </c>
      <c r="AF172" s="20">
        <v>1081.9400000000003</v>
      </c>
      <c r="AG172" s="20">
        <v>1485.778</v>
      </c>
    </row>
    <row r="174" spans="1:33">
      <c r="Q174" s="43"/>
      <c r="R174" s="43"/>
      <c r="S174" s="43"/>
      <c r="T174" s="43"/>
      <c r="U174" s="43"/>
    </row>
    <row r="175" spans="1:33">
      <c r="Q175" s="43"/>
      <c r="R175" s="43"/>
      <c r="S175" s="43"/>
      <c r="T175" s="43"/>
      <c r="U175" s="43"/>
    </row>
    <row r="176" spans="1:33">
      <c r="R176" s="43"/>
      <c r="S176" s="43"/>
      <c r="T176" s="43"/>
      <c r="U176" s="43"/>
    </row>
    <row r="177" spans="18:21">
      <c r="R177" s="43"/>
      <c r="S177" s="43"/>
      <c r="T177" s="43"/>
      <c r="U177" s="43"/>
    </row>
    <row r="178" spans="18:21">
      <c r="R178" s="43"/>
      <c r="S178" s="43"/>
      <c r="T178" s="43"/>
      <c r="U178" s="43"/>
    </row>
    <row r="179" spans="18:21">
      <c r="R179" s="43"/>
      <c r="S179" s="43"/>
      <c r="T179" s="43"/>
      <c r="U179" s="43"/>
    </row>
    <row r="180" spans="18:21">
      <c r="R180" s="43"/>
      <c r="S180" s="43"/>
      <c r="T180" s="43"/>
      <c r="U180" s="43"/>
    </row>
    <row r="181" spans="18:21">
      <c r="R181" s="43"/>
      <c r="S181" s="43"/>
      <c r="T181" s="43"/>
      <c r="U181" s="43"/>
    </row>
    <row r="182" spans="18:21">
      <c r="R182" s="43"/>
      <c r="S182" s="43"/>
      <c r="T182" s="43"/>
      <c r="U182" s="43"/>
    </row>
    <row r="183" spans="18:21">
      <c r="R183" s="43"/>
      <c r="S183" s="43"/>
      <c r="T183" s="43"/>
      <c r="U183" s="43"/>
    </row>
    <row r="184" spans="18:21">
      <c r="R184" s="43"/>
      <c r="S184" s="43"/>
      <c r="T184" s="43"/>
      <c r="U184" s="43"/>
    </row>
    <row r="185" spans="18:21">
      <c r="R185" s="43"/>
      <c r="S185" s="43"/>
      <c r="T185" s="43"/>
      <c r="U185" s="43"/>
    </row>
    <row r="186" spans="18:21">
      <c r="R186" s="43"/>
      <c r="S186" s="43"/>
      <c r="T186" s="43"/>
      <c r="U186" s="43"/>
    </row>
    <row r="187" spans="18:21">
      <c r="R187" s="43"/>
      <c r="S187" s="43"/>
      <c r="T187" s="43"/>
      <c r="U187" s="43"/>
    </row>
    <row r="188" spans="18:21">
      <c r="R188" s="43"/>
      <c r="S188" s="43"/>
      <c r="T188" s="43"/>
      <c r="U188" s="43"/>
    </row>
    <row r="189" spans="18:21">
      <c r="R189" s="43"/>
      <c r="S189" s="43"/>
      <c r="T189" s="43"/>
      <c r="U189" s="43"/>
    </row>
    <row r="190" spans="18:21">
      <c r="R190" s="43"/>
      <c r="S190" s="43"/>
      <c r="T190" s="43"/>
      <c r="U190" s="43"/>
    </row>
    <row r="191" spans="18:21">
      <c r="R191" s="43"/>
      <c r="S191" s="43"/>
      <c r="T191" s="43"/>
      <c r="U191" s="43"/>
    </row>
    <row r="192" spans="18:21">
      <c r="R192" s="43"/>
      <c r="S192" s="43"/>
      <c r="T192" s="43"/>
      <c r="U192" s="43"/>
    </row>
    <row r="193" spans="18:25">
      <c r="R193" s="43"/>
      <c r="S193" s="43"/>
      <c r="T193" s="43"/>
      <c r="U193" s="43"/>
    </row>
    <row r="194" spans="18:25">
      <c r="R194" s="43"/>
      <c r="S194" s="43"/>
      <c r="T194" s="43"/>
      <c r="U194" s="43"/>
    </row>
    <row r="195" spans="18:25">
      <c r="R195" s="43"/>
      <c r="S195" s="43"/>
      <c r="T195" s="43"/>
      <c r="U195" s="43"/>
    </row>
    <row r="196" spans="18:25">
      <c r="R196" s="43"/>
      <c r="S196" s="43"/>
      <c r="T196" s="43"/>
      <c r="U196" s="43"/>
    </row>
    <row r="197" spans="18:25">
      <c r="R197" s="43"/>
      <c r="S197" s="43"/>
      <c r="T197" s="43"/>
      <c r="U197" s="43"/>
    </row>
    <row r="198" spans="18:25">
      <c r="R198" s="43"/>
      <c r="S198" s="43"/>
      <c r="T198" s="43"/>
      <c r="U198" s="43"/>
    </row>
    <row r="199" spans="18:25">
      <c r="R199" s="43"/>
      <c r="S199" s="43"/>
      <c r="T199" s="43"/>
      <c r="U199" s="43"/>
    </row>
    <row r="200" spans="18:25">
      <c r="R200" s="43"/>
      <c r="S200" s="43"/>
      <c r="T200" s="43"/>
      <c r="U200" s="43"/>
    </row>
    <row r="201" spans="18:25">
      <c r="R201" s="43"/>
      <c r="S201" s="43"/>
      <c r="T201" s="43"/>
      <c r="U201" s="43"/>
    </row>
    <row r="202" spans="18:25">
      <c r="R202" s="43"/>
      <c r="S202" s="43"/>
      <c r="T202" s="43"/>
      <c r="U202" s="43"/>
    </row>
    <row r="203" spans="18:25">
      <c r="R203" s="43"/>
      <c r="S203" s="43"/>
      <c r="T203" s="43"/>
      <c r="U203" s="43"/>
      <c r="V203" s="43"/>
      <c r="W203" s="43"/>
      <c r="X203" s="43"/>
      <c r="Y203" s="43"/>
    </row>
    <row r="204" spans="18:25">
      <c r="R204" s="43"/>
      <c r="S204" s="43"/>
      <c r="T204" s="43"/>
      <c r="U204" s="43"/>
    </row>
    <row r="205" spans="18:25">
      <c r="R205" s="43"/>
      <c r="S205" s="43"/>
      <c r="T205" s="43"/>
      <c r="U205" s="43"/>
    </row>
    <row r="206" spans="18:25">
      <c r="R206" s="43"/>
      <c r="S206" s="43"/>
      <c r="T206" s="43"/>
      <c r="U206" s="43"/>
    </row>
    <row r="207" spans="18:25">
      <c r="R207" s="43"/>
      <c r="S207" s="43"/>
      <c r="T207" s="43"/>
      <c r="U207" s="43"/>
    </row>
    <row r="208" spans="18:25">
      <c r="R208" s="43"/>
      <c r="S208" s="43"/>
      <c r="T208" s="43"/>
      <c r="U208" s="43"/>
    </row>
    <row r="209" spans="18:21">
      <c r="R209" s="43"/>
      <c r="S209" s="43"/>
      <c r="T209" s="43"/>
      <c r="U209" s="43"/>
    </row>
    <row r="210" spans="18:21">
      <c r="R210" s="43"/>
      <c r="S210" s="43"/>
      <c r="T210" s="43"/>
      <c r="U210" s="43"/>
    </row>
  </sheetData>
  <pageMargins left="0.7" right="0.7" top="0.75" bottom="0.75" header="0.3" footer="0.3"/>
  <pageSetup paperSize="8" scale="63" fitToHeight="0" orientation="portrait" r:id="rId1"/>
  <headerFooter>
    <oddHeader>&amp;L&amp;"Calibri"&amp;11 [Restricted]&amp;1#</oddHeader>
  </headerFooter>
  <rowBreaks count="2" manualBreakCount="2">
    <brk id="58" max="16383"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61"/>
  <sheetViews>
    <sheetView view="pageBreakPreview" zoomScaleNormal="100" zoomScaleSheetLayoutView="100" workbookViewId="0">
      <pane xSplit="1" ySplit="3" topLeftCell="R4" activePane="bottomRight" state="frozen"/>
      <selection activeCell="K66" sqref="K66"/>
      <selection pane="topRight" activeCell="K66" sqref="K66"/>
      <selection pane="bottomLeft" activeCell="K66" sqref="K66"/>
      <selection pane="bottomRight" activeCell="A2" sqref="A2"/>
    </sheetView>
  </sheetViews>
  <sheetFormatPr defaultColWidth="8.7109375" defaultRowHeight="15"/>
  <cols>
    <col min="1" max="1" width="53.28515625" style="39" bestFit="1" customWidth="1"/>
    <col min="2" max="17" width="8.7109375" style="39" hidden="1" customWidth="1"/>
    <col min="18" max="16384" width="8.7109375" style="39"/>
  </cols>
  <sheetData>
    <row r="1" spans="1:33">
      <c r="A1" s="40" t="s">
        <v>230</v>
      </c>
    </row>
    <row r="2" spans="1:33" ht="15.75" thickBot="1">
      <c r="A2" s="40" t="s">
        <v>154</v>
      </c>
      <c r="V2" s="147"/>
      <c r="W2" s="147"/>
      <c r="X2" s="147"/>
      <c r="Y2" s="147"/>
      <c r="Z2" s="147"/>
      <c r="AA2" s="147"/>
      <c r="AB2" s="147"/>
      <c r="AC2" s="147"/>
    </row>
    <row r="3" spans="1:33" ht="15.75" thickBot="1">
      <c r="A3" s="16" t="s">
        <v>20</v>
      </c>
      <c r="B3" s="69" t="s">
        <v>163</v>
      </c>
      <c r="C3" s="69" t="s">
        <v>164</v>
      </c>
      <c r="D3" s="69" t="s">
        <v>165</v>
      </c>
      <c r="E3" s="69" t="s">
        <v>166</v>
      </c>
      <c r="F3" s="42" t="s">
        <v>32</v>
      </c>
      <c r="G3" s="42" t="s">
        <v>33</v>
      </c>
      <c r="H3" s="42" t="s">
        <v>34</v>
      </c>
      <c r="I3" s="42" t="s">
        <v>35</v>
      </c>
      <c r="J3" s="42" t="s">
        <v>150</v>
      </c>
      <c r="K3" s="42" t="s">
        <v>151</v>
      </c>
      <c r="L3" s="42" t="s">
        <v>152</v>
      </c>
      <c r="M3" s="42" t="s">
        <v>153</v>
      </c>
      <c r="N3" s="42" t="s">
        <v>36</v>
      </c>
      <c r="O3" s="42" t="s">
        <v>37</v>
      </c>
      <c r="P3" s="42" t="s">
        <v>38</v>
      </c>
      <c r="Q3" s="42" t="s">
        <v>39</v>
      </c>
      <c r="R3" s="42" t="s">
        <v>40</v>
      </c>
      <c r="S3" s="42" t="s">
        <v>41</v>
      </c>
      <c r="T3" s="42" t="s">
        <v>42</v>
      </c>
      <c r="U3" s="42" t="s">
        <v>43</v>
      </c>
      <c r="V3" s="42" t="s">
        <v>238</v>
      </c>
      <c r="W3" s="42" t="s">
        <v>239</v>
      </c>
      <c r="X3" s="42" t="s">
        <v>240</v>
      </c>
      <c r="Y3" s="42" t="s">
        <v>241</v>
      </c>
      <c r="Z3" s="42" t="s">
        <v>242</v>
      </c>
      <c r="AA3" s="42" t="s">
        <v>298</v>
      </c>
      <c r="AB3" s="42" t="s">
        <v>313</v>
      </c>
      <c r="AC3" s="42" t="s">
        <v>330</v>
      </c>
      <c r="AD3" s="42" t="s">
        <v>343</v>
      </c>
      <c r="AE3" s="42" t="s">
        <v>346</v>
      </c>
      <c r="AF3" s="42" t="s">
        <v>351</v>
      </c>
      <c r="AG3" s="42" t="s">
        <v>356</v>
      </c>
    </row>
    <row r="4" spans="1:33" ht="15.75" thickTop="1">
      <c r="A4" s="18" t="s">
        <v>70</v>
      </c>
      <c r="B4" s="10"/>
      <c r="C4" s="10"/>
      <c r="D4" s="10"/>
      <c r="E4" s="10"/>
      <c r="F4" s="10"/>
    </row>
    <row r="5" spans="1:33">
      <c r="A5" s="13" t="s">
        <v>71</v>
      </c>
      <c r="B5" s="10">
        <v>4907.585</v>
      </c>
      <c r="C5" s="10">
        <v>5007.7820000000002</v>
      </c>
      <c r="D5" s="10">
        <v>5040.4219999999996</v>
      </c>
      <c r="E5" s="10">
        <v>2447.261</v>
      </c>
      <c r="F5" s="10">
        <v>2478.3139999999999</v>
      </c>
      <c r="G5" s="10">
        <v>2519.7710000000002</v>
      </c>
      <c r="H5" s="10">
        <v>2600.4059999999999</v>
      </c>
      <c r="I5" s="10">
        <v>2866.0120000000002</v>
      </c>
      <c r="J5" s="10">
        <v>2646.6170000000002</v>
      </c>
      <c r="K5" s="10">
        <v>2881.2020000000002</v>
      </c>
      <c r="L5" s="10">
        <v>2959.5450000000001</v>
      </c>
      <c r="M5" s="10">
        <v>3462.904</v>
      </c>
      <c r="N5" s="10">
        <v>3523</v>
      </c>
      <c r="O5" s="10">
        <v>3551.7159999999999</v>
      </c>
      <c r="P5" s="10">
        <v>3379.8710000000001</v>
      </c>
      <c r="Q5" s="10">
        <v>3395.9160000000002</v>
      </c>
      <c r="R5" s="10">
        <v>3375.3780000000002</v>
      </c>
      <c r="S5" s="10">
        <v>3379.663</v>
      </c>
      <c r="T5" s="10">
        <v>5430.38</v>
      </c>
      <c r="U5" s="10">
        <v>5186.9889999999996</v>
      </c>
      <c r="V5" s="10">
        <v>4182.0720000000001</v>
      </c>
      <c r="W5" s="10">
        <v>4520.2539999999999</v>
      </c>
      <c r="X5" s="10">
        <v>4689</v>
      </c>
      <c r="Y5" s="10">
        <v>4583.5</v>
      </c>
      <c r="Z5" s="10">
        <v>4559.7569999999996</v>
      </c>
      <c r="AA5" s="10">
        <v>6502.8689999999997</v>
      </c>
      <c r="AB5" s="10">
        <v>6963.5349999999999</v>
      </c>
      <c r="AC5" s="10">
        <v>6362.9690000000001</v>
      </c>
      <c r="AD5" s="10">
        <v>6161.4939999999997</v>
      </c>
      <c r="AE5" s="10">
        <v>6266.9690000000001</v>
      </c>
      <c r="AF5" s="10">
        <v>6212.39</v>
      </c>
      <c r="AG5" s="10">
        <v>6158.6260000000002</v>
      </c>
    </row>
    <row r="6" spans="1:33">
      <c r="A6" s="13" t="s">
        <v>72</v>
      </c>
      <c r="B6" s="10">
        <v>1159.1949999999997</v>
      </c>
      <c r="C6" s="10">
        <v>1176.5839999999998</v>
      </c>
      <c r="D6" s="10">
        <v>1165.7450000000008</v>
      </c>
      <c r="E6" s="10">
        <v>581.31500000000005</v>
      </c>
      <c r="F6" s="10">
        <v>592.5590000000002</v>
      </c>
      <c r="G6" s="10">
        <v>541.97599999999966</v>
      </c>
      <c r="H6" s="10">
        <v>532.27300000000014</v>
      </c>
      <c r="I6" s="10">
        <v>575.14799999999968</v>
      </c>
      <c r="J6" s="10">
        <v>544.98299999999972</v>
      </c>
      <c r="K6" s="10">
        <v>574.38900000000012</v>
      </c>
      <c r="L6" s="10">
        <v>585.18400000000008</v>
      </c>
      <c r="M6" s="10">
        <v>841.16500000000042</v>
      </c>
      <c r="N6" s="10">
        <v>857</v>
      </c>
      <c r="O6" s="10">
        <v>868.50700000000006</v>
      </c>
      <c r="P6" s="10">
        <v>957.50500000000011</v>
      </c>
      <c r="Q6" s="10">
        <v>940.6840000000002</v>
      </c>
      <c r="R6" s="10">
        <v>941.81699999999955</v>
      </c>
      <c r="S6" s="10">
        <v>942.61100000000033</v>
      </c>
      <c r="T6" s="10">
        <v>952.92100000000028</v>
      </c>
      <c r="U6" s="10">
        <v>1745.9960000000001</v>
      </c>
      <c r="V6" s="10">
        <v>1552.481</v>
      </c>
      <c r="W6" s="10">
        <v>1603.2090000000001</v>
      </c>
      <c r="X6" s="10">
        <v>1643.614</v>
      </c>
      <c r="Y6" s="10">
        <v>1662.3979999999999</v>
      </c>
      <c r="Z6" s="10">
        <v>1668.443</v>
      </c>
      <c r="AA6" s="10">
        <v>2407.5019999999995</v>
      </c>
      <c r="AB6" s="10">
        <v>2446.4110000000001</v>
      </c>
      <c r="AC6" s="10">
        <v>2521.0070000000005</v>
      </c>
      <c r="AD6" s="10">
        <v>2508.8990000000003</v>
      </c>
      <c r="AE6" s="10">
        <v>2521.9630000000006</v>
      </c>
      <c r="AF6" s="10">
        <v>2782.7179999999998</v>
      </c>
      <c r="AG6" s="10">
        <v>2745.8150000000005</v>
      </c>
    </row>
    <row r="7" spans="1:33">
      <c r="A7" s="19" t="s">
        <v>73</v>
      </c>
      <c r="B7" s="20">
        <v>6066.78</v>
      </c>
      <c r="C7" s="20">
        <v>6184.366</v>
      </c>
      <c r="D7" s="20">
        <v>6206.1670000000004</v>
      </c>
      <c r="E7" s="20">
        <v>3028.576</v>
      </c>
      <c r="F7" s="20">
        <v>3070.873</v>
      </c>
      <c r="G7" s="20">
        <v>3061.7469999999998</v>
      </c>
      <c r="H7" s="20">
        <v>3132.6790000000001</v>
      </c>
      <c r="I7" s="20">
        <v>3441.16</v>
      </c>
      <c r="J7" s="20">
        <v>3191.6</v>
      </c>
      <c r="K7" s="20">
        <v>3455.5910000000003</v>
      </c>
      <c r="L7" s="20">
        <v>3544.7290000000003</v>
      </c>
      <c r="M7" s="20">
        <v>4304.0690000000004</v>
      </c>
      <c r="N7" s="20">
        <v>4380</v>
      </c>
      <c r="O7" s="20">
        <v>4420.223</v>
      </c>
      <c r="P7" s="20">
        <v>4337.3760000000002</v>
      </c>
      <c r="Q7" s="20">
        <v>4336.6000000000004</v>
      </c>
      <c r="R7" s="20">
        <v>4317.1949999999997</v>
      </c>
      <c r="S7" s="20">
        <v>4322.2740000000003</v>
      </c>
      <c r="T7" s="20">
        <v>6383.3010000000004</v>
      </c>
      <c r="U7" s="20">
        <v>6932.9849999999997</v>
      </c>
      <c r="V7" s="20">
        <v>5734.5529999999999</v>
      </c>
      <c r="W7" s="20">
        <v>6123.4629999999997</v>
      </c>
      <c r="X7" s="20">
        <v>6332.6139999999996</v>
      </c>
      <c r="Y7" s="20">
        <v>6245.8980000000001</v>
      </c>
      <c r="Z7" s="20">
        <v>6228.2</v>
      </c>
      <c r="AA7" s="20">
        <v>8910.3709999999992</v>
      </c>
      <c r="AB7" s="20">
        <v>9409.9459999999999</v>
      </c>
      <c r="AC7" s="20">
        <v>8883.9760000000006</v>
      </c>
      <c r="AD7" s="20">
        <v>8670.393</v>
      </c>
      <c r="AE7" s="20">
        <v>8788.9320000000007</v>
      </c>
      <c r="AF7" s="20">
        <v>8995.1080000000002</v>
      </c>
      <c r="AG7" s="20">
        <v>8904.4410000000007</v>
      </c>
    </row>
    <row r="8" spans="1:33">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c r="A9" s="18" t="s">
        <v>74</v>
      </c>
      <c r="B9" s="23">
        <v>294.75299999999999</v>
      </c>
      <c r="C9" s="23">
        <v>289.30599999999998</v>
      </c>
      <c r="D9" s="23">
        <v>288.78300000000002</v>
      </c>
      <c r="E9" s="23">
        <v>266.71600000000001</v>
      </c>
      <c r="F9" s="23">
        <v>254.536</v>
      </c>
      <c r="G9" s="23">
        <v>250.36799999999999</v>
      </c>
      <c r="H9" s="23">
        <v>293.05900000000003</v>
      </c>
      <c r="I9" s="23">
        <v>338.37200000000001</v>
      </c>
      <c r="J9" s="23">
        <v>343.12300000000005</v>
      </c>
      <c r="K9" s="23">
        <v>378.995</v>
      </c>
      <c r="L9" s="23">
        <v>428.93299999999999</v>
      </c>
      <c r="M9" s="23">
        <v>474.233</v>
      </c>
      <c r="N9" s="23">
        <v>466.8</v>
      </c>
      <c r="O9" s="23">
        <v>351.63099999999997</v>
      </c>
      <c r="P9" s="23">
        <v>347.03199999999998</v>
      </c>
      <c r="Q9" s="23">
        <v>380.27600000000001</v>
      </c>
      <c r="R9" s="23">
        <v>382.14400000000001</v>
      </c>
      <c r="S9" s="23">
        <v>456.20600000000002</v>
      </c>
      <c r="T9" s="23">
        <v>475.84500000000003</v>
      </c>
      <c r="U9" s="23">
        <v>451.80599999999998</v>
      </c>
      <c r="V9" s="23">
        <v>388.00799999999998</v>
      </c>
      <c r="W9" s="23">
        <v>405.48200000000003</v>
      </c>
      <c r="X9" s="23">
        <v>411.41500000000002</v>
      </c>
      <c r="Y9" s="23">
        <v>254.523</v>
      </c>
      <c r="Z9" s="23">
        <v>244.22499999999999</v>
      </c>
      <c r="AA9" s="23">
        <v>280.54300000000001</v>
      </c>
      <c r="AB9" s="23">
        <v>263.59899999999999</v>
      </c>
      <c r="AC9" s="23">
        <v>272.274</v>
      </c>
      <c r="AD9" s="23">
        <v>274.75400000000002</v>
      </c>
      <c r="AE9" s="23">
        <v>298.41500000000002</v>
      </c>
      <c r="AF9" s="23">
        <v>273.13200000000001</v>
      </c>
      <c r="AG9" s="23">
        <v>269.71300000000002</v>
      </c>
    </row>
    <row r="10" spans="1:33">
      <c r="A10" s="13"/>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c r="A11" s="13" t="s">
        <v>75</v>
      </c>
      <c r="B11" s="10">
        <v>1878.348</v>
      </c>
      <c r="C11" s="10">
        <v>2076.748</v>
      </c>
      <c r="D11" s="10">
        <v>2303.5899999999997</v>
      </c>
      <c r="E11" s="10">
        <v>1993.1980000000001</v>
      </c>
      <c r="F11" s="10">
        <v>2057.4989999999998</v>
      </c>
      <c r="G11" s="10">
        <v>2261.04</v>
      </c>
      <c r="H11" s="10">
        <v>1978.6319999999998</v>
      </c>
      <c r="I11" s="10">
        <v>1987.742</v>
      </c>
      <c r="J11" s="10">
        <v>2242.7719999999999</v>
      </c>
      <c r="K11" s="10">
        <v>2240.3580000000002</v>
      </c>
      <c r="L11" s="10">
        <v>2104.5450000000001</v>
      </c>
      <c r="M11" s="10">
        <v>1990.4240000000002</v>
      </c>
      <c r="N11" s="10">
        <v>2032.2</v>
      </c>
      <c r="O11" s="10">
        <v>1858.0820000000001</v>
      </c>
      <c r="P11" s="10">
        <v>2179.674</v>
      </c>
      <c r="Q11" s="10">
        <v>2058</v>
      </c>
      <c r="R11" s="10">
        <v>64.736999999999853</v>
      </c>
      <c r="S11" s="10">
        <v>68.241999999999962</v>
      </c>
      <c r="T11" s="10">
        <v>53.080000000000155</v>
      </c>
      <c r="U11" s="10">
        <v>50.625692959999924</v>
      </c>
      <c r="V11" s="10">
        <v>41.695999999999998</v>
      </c>
      <c r="W11" s="10">
        <v>73.817999999999998</v>
      </c>
      <c r="X11" s="10">
        <v>67.972999999999999</v>
      </c>
      <c r="Y11" s="10">
        <v>616.32500000000005</v>
      </c>
      <c r="Z11" s="10">
        <v>630.01599999999996</v>
      </c>
      <c r="AA11" s="10">
        <v>82.881</v>
      </c>
      <c r="AB11" s="10">
        <v>79.644999999999996</v>
      </c>
      <c r="AC11" s="10">
        <v>84.721000000000004</v>
      </c>
      <c r="AD11" s="10">
        <v>121.2</v>
      </c>
      <c r="AE11" s="10">
        <v>112.983</v>
      </c>
      <c r="AF11" s="10">
        <v>121.184</v>
      </c>
      <c r="AG11" s="10">
        <v>133.84899999999999</v>
      </c>
    </row>
    <row r="12" spans="1:33">
      <c r="A12" s="13" t="s">
        <v>186</v>
      </c>
      <c r="B12" s="10"/>
      <c r="C12" s="10"/>
      <c r="D12" s="10"/>
      <c r="E12" s="10"/>
      <c r="F12" s="10"/>
      <c r="G12" s="10"/>
      <c r="H12" s="10"/>
      <c r="I12" s="10"/>
      <c r="J12" s="10"/>
      <c r="K12" s="10"/>
      <c r="L12" s="10"/>
      <c r="M12" s="10"/>
      <c r="N12" s="10"/>
      <c r="O12" s="10"/>
      <c r="P12" s="10"/>
      <c r="Q12" s="10"/>
      <c r="R12" s="10">
        <v>21.023</v>
      </c>
      <c r="S12" s="10">
        <v>23.427</v>
      </c>
      <c r="T12" s="10">
        <v>26.922000000000001</v>
      </c>
      <c r="U12" s="10">
        <v>27.29</v>
      </c>
      <c r="V12" s="10">
        <v>6.9640000000000004</v>
      </c>
      <c r="W12" s="10">
        <v>6.4720000000000004</v>
      </c>
      <c r="X12" s="10">
        <v>6.6020000000000003</v>
      </c>
      <c r="Y12" s="10">
        <v>6.4720000000000004</v>
      </c>
      <c r="Z12" s="10">
        <v>12.526999999999999</v>
      </c>
      <c r="AA12" s="10">
        <v>12.494</v>
      </c>
      <c r="AB12" s="10">
        <v>12.532999999999999</v>
      </c>
      <c r="AC12" s="10">
        <v>9.8369999999999997</v>
      </c>
      <c r="AD12" s="10">
        <v>7.6340000000000003</v>
      </c>
      <c r="AE12" s="10">
        <v>8.6110000000000007</v>
      </c>
      <c r="AF12" s="10">
        <v>15.813000000000001</v>
      </c>
      <c r="AG12" s="10">
        <v>5.6379999999999999</v>
      </c>
    </row>
    <row r="13" spans="1:33">
      <c r="A13" s="13" t="s">
        <v>76</v>
      </c>
      <c r="B13" s="24">
        <v>326.28300000000036</v>
      </c>
      <c r="C13" s="24">
        <v>358.65100000000001</v>
      </c>
      <c r="D13" s="24">
        <v>357.08600000000018</v>
      </c>
      <c r="E13" s="24">
        <v>323.98299999999989</v>
      </c>
      <c r="F13" s="24">
        <v>300.20900000000029</v>
      </c>
      <c r="G13" s="24">
        <v>310.82500000000027</v>
      </c>
      <c r="H13" s="24">
        <v>338.0690000000003</v>
      </c>
      <c r="I13" s="24">
        <v>330.48</v>
      </c>
      <c r="J13" s="24">
        <v>316.39</v>
      </c>
      <c r="K13" s="24">
        <v>347.3809999999998</v>
      </c>
      <c r="L13" s="24">
        <v>388.90599999999995</v>
      </c>
      <c r="M13" s="24">
        <v>368.09399999999971</v>
      </c>
      <c r="N13" s="24">
        <v>383.4</v>
      </c>
      <c r="O13" s="24">
        <v>391.20999999999981</v>
      </c>
      <c r="P13" s="24">
        <v>354.31800000000021</v>
      </c>
      <c r="Q13" s="24">
        <v>188.08899999999994</v>
      </c>
      <c r="R13" s="24">
        <v>134.77700000000002</v>
      </c>
      <c r="S13" s="24">
        <v>109.52200000000002</v>
      </c>
      <c r="T13" s="24">
        <v>172.63400000000001</v>
      </c>
      <c r="U13" s="24">
        <v>126.12100000000007</v>
      </c>
      <c r="V13" s="24">
        <v>110.04500000000002</v>
      </c>
      <c r="W13" s="24">
        <v>137.78</v>
      </c>
      <c r="X13" s="24">
        <v>153.422</v>
      </c>
      <c r="Y13" s="24">
        <v>307.72899999999993</v>
      </c>
      <c r="Z13" s="24">
        <v>306.20400000000001</v>
      </c>
      <c r="AA13" s="24">
        <v>333.63</v>
      </c>
      <c r="AB13" s="24">
        <v>382.28100000000001</v>
      </c>
      <c r="AC13" s="24">
        <v>412.803</v>
      </c>
      <c r="AD13" s="24">
        <v>389.30800000000005</v>
      </c>
      <c r="AE13" s="24">
        <v>431.20700000000005</v>
      </c>
      <c r="AF13" s="24">
        <v>374.84400000000005</v>
      </c>
      <c r="AG13" s="24">
        <v>376.20400000000006</v>
      </c>
    </row>
    <row r="14" spans="1:33">
      <c r="A14" s="19" t="s">
        <v>77</v>
      </c>
      <c r="B14" s="20">
        <v>2204.6310000000003</v>
      </c>
      <c r="C14" s="20">
        <v>2435.3989999999999</v>
      </c>
      <c r="D14" s="20">
        <v>2660.6759999999999</v>
      </c>
      <c r="E14" s="20">
        <v>2317.181</v>
      </c>
      <c r="F14" s="20">
        <v>2357.7080000000001</v>
      </c>
      <c r="G14" s="20">
        <v>2571.8650000000002</v>
      </c>
      <c r="H14" s="20">
        <v>2316.701</v>
      </c>
      <c r="I14" s="20">
        <v>2318.2219999999998</v>
      </c>
      <c r="J14" s="20">
        <v>2559.1619999999998</v>
      </c>
      <c r="K14" s="20">
        <v>2587.739</v>
      </c>
      <c r="L14" s="20">
        <v>2493.451</v>
      </c>
      <c r="M14" s="20">
        <v>2358.518</v>
      </c>
      <c r="N14" s="20">
        <v>2415.6</v>
      </c>
      <c r="O14" s="20">
        <v>2249.2919999999999</v>
      </c>
      <c r="P14" s="20">
        <v>2533.9920000000002</v>
      </c>
      <c r="Q14" s="20">
        <v>2246.0889999999999</v>
      </c>
      <c r="R14" s="20">
        <v>220.53699999999986</v>
      </c>
      <c r="S14" s="20">
        <v>201.19099999999997</v>
      </c>
      <c r="T14" s="20">
        <v>252.63600000000017</v>
      </c>
      <c r="U14" s="20">
        <v>204.03669295999998</v>
      </c>
      <c r="V14" s="20">
        <v>158.70500000000001</v>
      </c>
      <c r="W14" s="20">
        <v>218.10599999999999</v>
      </c>
      <c r="X14" s="20">
        <v>227.99700000000001</v>
      </c>
      <c r="Y14" s="20">
        <v>930.52599999999995</v>
      </c>
      <c r="Z14" s="20">
        <v>948.74700000000007</v>
      </c>
      <c r="AA14" s="20">
        <v>429.005</v>
      </c>
      <c r="AB14" s="20">
        <v>474.459</v>
      </c>
      <c r="AC14" s="20">
        <v>507.36099999999999</v>
      </c>
      <c r="AD14" s="20">
        <v>518.14200000000005</v>
      </c>
      <c r="AE14" s="20">
        <v>552.80100000000004</v>
      </c>
      <c r="AF14" s="20">
        <v>511.84100000000001</v>
      </c>
      <c r="AG14" s="20">
        <v>515.69100000000003</v>
      </c>
    </row>
    <row r="15" spans="1:33">
      <c r="A15" s="19" t="s">
        <v>78</v>
      </c>
      <c r="B15" s="20">
        <v>8566.1640000000007</v>
      </c>
      <c r="C15" s="20">
        <v>8909.0709999999999</v>
      </c>
      <c r="D15" s="20">
        <v>9155.6260000000002</v>
      </c>
      <c r="E15" s="20">
        <v>5612.473</v>
      </c>
      <c r="F15" s="20">
        <v>5683.1170000000002</v>
      </c>
      <c r="G15" s="20">
        <v>5883.98</v>
      </c>
      <c r="H15" s="20">
        <v>5742.4390000000003</v>
      </c>
      <c r="I15" s="20">
        <v>6097.753999999999</v>
      </c>
      <c r="J15" s="20">
        <v>6093.8850000000002</v>
      </c>
      <c r="K15" s="20">
        <v>6422.3250000000007</v>
      </c>
      <c r="L15" s="20">
        <v>6467.1130000000003</v>
      </c>
      <c r="M15" s="20">
        <v>7136.8200000000006</v>
      </c>
      <c r="N15" s="20">
        <v>7262.4</v>
      </c>
      <c r="O15" s="20">
        <v>7021.1459999999997</v>
      </c>
      <c r="P15" s="20">
        <v>7218.4000000000005</v>
      </c>
      <c r="Q15" s="20">
        <v>6962.9650000000001</v>
      </c>
      <c r="R15" s="20">
        <v>4919.8760000000002</v>
      </c>
      <c r="S15" s="20">
        <v>4979.6710000000003</v>
      </c>
      <c r="T15" s="20">
        <v>7111.7820000000011</v>
      </c>
      <c r="U15" s="20">
        <v>7588.8276929599997</v>
      </c>
      <c r="V15" s="20">
        <v>6281.2659999999996</v>
      </c>
      <c r="W15" s="20">
        <v>6747.0509999999995</v>
      </c>
      <c r="X15" s="20">
        <v>6972.0259999999998</v>
      </c>
      <c r="Y15" s="20">
        <v>7430.9470000000001</v>
      </c>
      <c r="Z15" s="20">
        <v>7421.1720000000005</v>
      </c>
      <c r="AA15" s="20">
        <v>9619.9189999999981</v>
      </c>
      <c r="AB15" s="20">
        <v>10148.004000000001</v>
      </c>
      <c r="AC15" s="20">
        <v>9663.610999999999</v>
      </c>
      <c r="AD15" s="20">
        <v>9463.2890000000025</v>
      </c>
      <c r="AE15" s="20">
        <v>9640.1480000000029</v>
      </c>
      <c r="AF15" s="20">
        <v>9780.0809999999983</v>
      </c>
      <c r="AG15" s="20">
        <v>9689.8450000000012</v>
      </c>
    </row>
    <row r="16" spans="1:33">
      <c r="A16" s="13"/>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row>
    <row r="17" spans="1:33">
      <c r="A17" s="18" t="s">
        <v>79</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1:33">
      <c r="A18" s="13" t="s">
        <v>80</v>
      </c>
      <c r="B18" s="10">
        <v>1880.4110000000001</v>
      </c>
      <c r="C18" s="10">
        <v>1857.0429999999999</v>
      </c>
      <c r="D18" s="10">
        <v>1838.117</v>
      </c>
      <c r="E18" s="10">
        <v>1590.999</v>
      </c>
      <c r="F18" s="10">
        <v>1875.796</v>
      </c>
      <c r="G18" s="10">
        <v>1870.327</v>
      </c>
      <c r="H18" s="10">
        <v>1918.816</v>
      </c>
      <c r="I18" s="10">
        <v>1625.8330000000001</v>
      </c>
      <c r="J18" s="10">
        <v>1904.5639999999999</v>
      </c>
      <c r="K18" s="10">
        <v>1889.9460000000001</v>
      </c>
      <c r="L18" s="10">
        <v>2054.9870000000001</v>
      </c>
      <c r="M18" s="10">
        <v>1809.68</v>
      </c>
      <c r="N18" s="10">
        <v>2164</v>
      </c>
      <c r="O18" s="10">
        <v>2242.2910000000002</v>
      </c>
      <c r="P18" s="10">
        <v>2279.127</v>
      </c>
      <c r="Q18" s="10">
        <v>2179.1750000000002</v>
      </c>
      <c r="R18" s="10">
        <v>2413.5729999999999</v>
      </c>
      <c r="S18" s="10">
        <v>2441.643</v>
      </c>
      <c r="T18" s="10">
        <v>2174.39</v>
      </c>
      <c r="U18" s="10">
        <v>1824.9580000000001</v>
      </c>
      <c r="V18" s="10">
        <v>1727.0329999999999</v>
      </c>
      <c r="W18" s="10">
        <v>1864.1479999999999</v>
      </c>
      <c r="X18" s="10">
        <v>1856.6969999999999</v>
      </c>
      <c r="Y18" s="10">
        <v>1679.7529999999999</v>
      </c>
      <c r="Z18" s="10">
        <v>2140.4140000000002</v>
      </c>
      <c r="AA18" s="10">
        <v>2272.5949999999998</v>
      </c>
      <c r="AB18" s="10">
        <v>2262.5549999999998</v>
      </c>
      <c r="AC18" s="10">
        <v>2183.279</v>
      </c>
      <c r="AD18" s="10">
        <v>2529.3420000000001</v>
      </c>
      <c r="AE18" s="10">
        <v>2291.5160000000001</v>
      </c>
      <c r="AF18" s="10">
        <v>2399.5450000000001</v>
      </c>
      <c r="AG18" s="10">
        <v>2442.7640000000001</v>
      </c>
    </row>
    <row r="19" spans="1:33">
      <c r="A19" s="13" t="s">
        <v>187</v>
      </c>
      <c r="B19" s="10"/>
      <c r="C19" s="10"/>
      <c r="D19" s="10"/>
      <c r="E19" s="10"/>
      <c r="F19" s="10"/>
      <c r="G19" s="10"/>
      <c r="H19" s="10"/>
      <c r="I19" s="10"/>
      <c r="J19" s="10"/>
      <c r="K19" s="10"/>
      <c r="L19" s="10"/>
      <c r="M19" s="10"/>
      <c r="N19" s="10"/>
      <c r="O19" s="10"/>
      <c r="P19" s="10"/>
      <c r="Q19" s="10"/>
      <c r="R19" s="10">
        <v>6.968</v>
      </c>
      <c r="S19" s="10">
        <v>2.1509999999999998</v>
      </c>
      <c r="T19" s="10">
        <v>1.2430000000000001</v>
      </c>
      <c r="U19" s="10">
        <v>4.9539999999999997</v>
      </c>
      <c r="V19" s="10">
        <v>10.579000000000001</v>
      </c>
      <c r="W19" s="10">
        <v>10.773</v>
      </c>
      <c r="X19" s="10">
        <v>14.209</v>
      </c>
      <c r="Y19" s="10">
        <v>8.9849999999999994</v>
      </c>
      <c r="Z19" s="10">
        <v>1.21</v>
      </c>
      <c r="AA19" s="10">
        <v>1.0740000000000001</v>
      </c>
      <c r="AB19" s="10">
        <v>68.888000000000005</v>
      </c>
      <c r="AC19" s="10">
        <v>1.508</v>
      </c>
      <c r="AD19" s="10">
        <v>0</v>
      </c>
      <c r="AE19" s="10">
        <v>0</v>
      </c>
      <c r="AF19" s="10">
        <v>1E-3</v>
      </c>
      <c r="AG19" s="10">
        <v>0</v>
      </c>
    </row>
    <row r="20" spans="1:33">
      <c r="A20" s="13" t="s">
        <v>188</v>
      </c>
      <c r="B20" s="24">
        <v>3090.6849999999999</v>
      </c>
      <c r="C20" s="24">
        <v>3244.259</v>
      </c>
      <c r="D20" s="24">
        <v>3647.0720000000001</v>
      </c>
      <c r="E20" s="24">
        <v>3607.7180000000003</v>
      </c>
      <c r="F20" s="24">
        <v>3325.8879999999999</v>
      </c>
      <c r="G20" s="24">
        <v>3269.6590000000001</v>
      </c>
      <c r="H20" s="24">
        <v>3211.3359999999998</v>
      </c>
      <c r="I20" s="24">
        <v>3221.2350000000001</v>
      </c>
      <c r="J20" s="24">
        <v>3233.1689999999999</v>
      </c>
      <c r="K20" s="24">
        <v>3766.4230000000002</v>
      </c>
      <c r="L20" s="24">
        <v>3627.3590000000004</v>
      </c>
      <c r="M20" s="24">
        <v>4395.1490000000003</v>
      </c>
      <c r="N20" s="24">
        <v>3813</v>
      </c>
      <c r="O20" s="24">
        <v>4430.7370000000001</v>
      </c>
      <c r="P20" s="24">
        <v>4439.8609999999999</v>
      </c>
      <c r="Q20" s="24">
        <v>4346.1360000000004</v>
      </c>
      <c r="R20" s="24">
        <v>4415.7460000000001</v>
      </c>
      <c r="S20" s="24">
        <v>4506.7110000000002</v>
      </c>
      <c r="T20" s="24">
        <v>4708.4089999999997</v>
      </c>
      <c r="U20" s="24">
        <v>5587.0730000000003</v>
      </c>
      <c r="V20" s="24">
        <v>4414.26</v>
      </c>
      <c r="W20" s="24">
        <v>5422.6089999999995</v>
      </c>
      <c r="X20" s="24">
        <v>5164.2579999999998</v>
      </c>
      <c r="Y20" s="24">
        <v>5353.6640000000007</v>
      </c>
      <c r="Z20" s="24">
        <v>4907.1490000000003</v>
      </c>
      <c r="AA20" s="24">
        <v>5621.9900000000007</v>
      </c>
      <c r="AB20" s="24">
        <v>5605.6030000000001</v>
      </c>
      <c r="AC20" s="24">
        <v>6026.8850000000002</v>
      </c>
      <c r="AD20" s="24">
        <v>5882.0590000000002</v>
      </c>
      <c r="AE20" s="24">
        <v>6375.7219999999998</v>
      </c>
      <c r="AF20" s="24">
        <v>6083.4529999999995</v>
      </c>
      <c r="AG20" s="24">
        <v>6398.3909999999996</v>
      </c>
    </row>
    <row r="21" spans="1:33">
      <c r="A21" s="13" t="s">
        <v>81</v>
      </c>
      <c r="B21" s="10">
        <v>367.70800000000003</v>
      </c>
      <c r="C21" s="10">
        <v>423.75099999999998</v>
      </c>
      <c r="D21" s="10">
        <v>316.76600000000002</v>
      </c>
      <c r="E21" s="10">
        <v>469.53300000000002</v>
      </c>
      <c r="F21" s="10">
        <v>583.21500000000003</v>
      </c>
      <c r="G21" s="10">
        <v>675.19899999999996</v>
      </c>
      <c r="H21" s="10">
        <v>451.11099999999999</v>
      </c>
      <c r="I21" s="10">
        <v>747.64499999999998</v>
      </c>
      <c r="J21" s="10">
        <v>506.81599999999997</v>
      </c>
      <c r="K21" s="10">
        <v>617.50200000000007</v>
      </c>
      <c r="L21" s="10">
        <v>447.38299999999998</v>
      </c>
      <c r="M21" s="10">
        <v>765.24</v>
      </c>
      <c r="N21" s="10">
        <v>715</v>
      </c>
      <c r="O21" s="10">
        <v>572.34199999999998</v>
      </c>
      <c r="P21" s="10">
        <v>381.90300000000002</v>
      </c>
      <c r="Q21" s="10">
        <v>643.077</v>
      </c>
      <c r="R21" s="10">
        <v>682.08900000000006</v>
      </c>
      <c r="S21" s="10">
        <v>303.964</v>
      </c>
      <c r="T21" s="10">
        <v>317.38099999999997</v>
      </c>
      <c r="U21" s="10">
        <v>410.35700000000003</v>
      </c>
      <c r="V21" s="10">
        <v>122.471</v>
      </c>
      <c r="W21" s="10">
        <v>886.57799999999997</v>
      </c>
      <c r="X21" s="10">
        <v>310.274</v>
      </c>
      <c r="Y21" s="10">
        <v>666.11199999999997</v>
      </c>
      <c r="Z21" s="10">
        <v>481.48700000000002</v>
      </c>
      <c r="AA21" s="10">
        <v>2166.6390000000001</v>
      </c>
      <c r="AB21" s="10">
        <v>395.42099999999999</v>
      </c>
      <c r="AC21" s="10">
        <v>1393.8720000000001</v>
      </c>
      <c r="AD21" s="10">
        <v>673.30499999999995</v>
      </c>
      <c r="AE21" s="10">
        <v>1026.155</v>
      </c>
      <c r="AF21" s="10">
        <v>733.04700000000003</v>
      </c>
      <c r="AG21" s="10">
        <v>861.774</v>
      </c>
    </row>
    <row r="22" spans="1:33">
      <c r="A22" s="13" t="s">
        <v>276</v>
      </c>
      <c r="B22" s="10"/>
      <c r="C22" s="10"/>
      <c r="D22" s="10"/>
      <c r="E22" s="10"/>
      <c r="F22" s="10"/>
      <c r="G22" s="10"/>
      <c r="H22" s="10"/>
      <c r="I22" s="10"/>
      <c r="J22" s="10"/>
      <c r="K22" s="10"/>
      <c r="L22" s="10"/>
      <c r="M22" s="10"/>
      <c r="N22" s="10"/>
      <c r="O22" s="10"/>
      <c r="P22" s="10"/>
      <c r="Q22" s="10"/>
      <c r="R22" s="10">
        <v>1607.6210000000001</v>
      </c>
      <c r="S22" s="10">
        <v>1096.0340000000001</v>
      </c>
      <c r="T22" s="10">
        <v>1072.8689999999999</v>
      </c>
      <c r="U22" s="10">
        <v>1081.28130704</v>
      </c>
      <c r="V22" s="10">
        <v>3382.0230000000001</v>
      </c>
      <c r="W22" s="10">
        <v>2427.5300000000002</v>
      </c>
      <c r="X22" s="10">
        <v>2471.7869999999998</v>
      </c>
      <c r="Y22" s="10">
        <v>2559.0929999999998</v>
      </c>
      <c r="Z22" s="10">
        <v>2492.1889999999999</v>
      </c>
      <c r="AA22" s="10">
        <v>774.48500000000001</v>
      </c>
      <c r="AB22" s="10">
        <v>773.92700000000002</v>
      </c>
      <c r="AC22" s="10">
        <v>16.238</v>
      </c>
      <c r="AD22" s="10">
        <v>1341.258</v>
      </c>
      <c r="AE22" s="10">
        <v>801.08</v>
      </c>
      <c r="AF22" s="10">
        <v>840.48099999999999</v>
      </c>
      <c r="AG22" s="10">
        <v>931.09299999999996</v>
      </c>
    </row>
    <row r="23" spans="1:33">
      <c r="A23" s="19" t="s">
        <v>82</v>
      </c>
      <c r="B23" s="20">
        <v>5338.8039999999992</v>
      </c>
      <c r="C23" s="20">
        <v>5525.0529999999999</v>
      </c>
      <c r="D23" s="20">
        <v>5801.9549999999999</v>
      </c>
      <c r="E23" s="20">
        <v>5668.2500000000009</v>
      </c>
      <c r="F23" s="20">
        <v>5784.8990000000003</v>
      </c>
      <c r="G23" s="20">
        <v>5815.1849999999995</v>
      </c>
      <c r="H23" s="20">
        <v>5581.2629999999999</v>
      </c>
      <c r="I23" s="20">
        <v>5594.7129999999997</v>
      </c>
      <c r="J23" s="20">
        <v>5644.549</v>
      </c>
      <c r="K23" s="20">
        <v>6273.871000000001</v>
      </c>
      <c r="L23" s="20">
        <v>6129.7290000000003</v>
      </c>
      <c r="M23" s="20">
        <v>6970.0690000000004</v>
      </c>
      <c r="N23" s="20">
        <v>6692</v>
      </c>
      <c r="O23" s="20">
        <v>7245.37</v>
      </c>
      <c r="P23" s="20">
        <v>7100.8909999999996</v>
      </c>
      <c r="Q23" s="20">
        <v>7168.3880000000008</v>
      </c>
      <c r="R23" s="20">
        <f t="shared" ref="R23:U23" si="0">SUM(R18:R22)</f>
        <v>9125.9969999999994</v>
      </c>
      <c r="S23" s="20">
        <f t="shared" si="0"/>
        <v>8350.5030000000006</v>
      </c>
      <c r="T23" s="20">
        <f t="shared" si="0"/>
        <v>8274.2919999999995</v>
      </c>
      <c r="U23" s="20">
        <f t="shared" si="0"/>
        <v>8908.6233070400012</v>
      </c>
      <c r="V23" s="20">
        <v>9656.3660000000018</v>
      </c>
      <c r="W23" s="20">
        <v>10611.637999999999</v>
      </c>
      <c r="X23" s="20">
        <v>9817.2250000000004</v>
      </c>
      <c r="Y23" s="20">
        <v>10267.607</v>
      </c>
      <c r="Z23" s="20">
        <v>10022.449000000001</v>
      </c>
      <c r="AA23" s="20">
        <v>10836.783000000001</v>
      </c>
      <c r="AB23" s="20">
        <v>9106.3940000000002</v>
      </c>
      <c r="AC23" s="20">
        <v>9621.7819999999992</v>
      </c>
      <c r="AD23" s="20">
        <v>10425.964</v>
      </c>
      <c r="AE23" s="20">
        <v>10494.473</v>
      </c>
      <c r="AF23" s="20">
        <v>10056.527</v>
      </c>
      <c r="AG23" s="20">
        <v>10634.021999999999</v>
      </c>
    </row>
    <row r="24" spans="1:33">
      <c r="A24" s="19" t="s">
        <v>83</v>
      </c>
      <c r="B24" s="20">
        <v>13904.968000000001</v>
      </c>
      <c r="C24" s="20">
        <v>14434.124</v>
      </c>
      <c r="D24" s="20">
        <v>14957.581</v>
      </c>
      <c r="E24" s="20">
        <v>11280.723000000002</v>
      </c>
      <c r="F24" s="20">
        <v>11468.016</v>
      </c>
      <c r="G24" s="20">
        <v>11699.164999999999</v>
      </c>
      <c r="H24" s="20">
        <v>11323.702000000001</v>
      </c>
      <c r="I24" s="20">
        <v>11692.466999999999</v>
      </c>
      <c r="J24" s="20">
        <v>11738.434000000001</v>
      </c>
      <c r="K24" s="20">
        <v>12696.196000000002</v>
      </c>
      <c r="L24" s="20">
        <v>12596.842000000001</v>
      </c>
      <c r="M24" s="20">
        <v>14106.889000000001</v>
      </c>
      <c r="N24" s="20">
        <v>13954.4</v>
      </c>
      <c r="O24" s="20">
        <v>14266.516</v>
      </c>
      <c r="P24" s="20">
        <v>14319.291000000001</v>
      </c>
      <c r="Q24" s="20">
        <v>14131.353000000001</v>
      </c>
      <c r="R24" s="20">
        <v>14045.873000000001</v>
      </c>
      <c r="S24" s="20">
        <v>13330.174000000001</v>
      </c>
      <c r="T24" s="20">
        <v>15386.074000000001</v>
      </c>
      <c r="U24" s="20">
        <v>16497.451000000001</v>
      </c>
      <c r="V24" s="20">
        <v>15937.632000000001</v>
      </c>
      <c r="W24" s="20">
        <v>17358.688999999998</v>
      </c>
      <c r="X24" s="20">
        <v>16789.251</v>
      </c>
      <c r="Y24" s="20">
        <v>17698.554</v>
      </c>
      <c r="Z24" s="20">
        <v>17443.620999999999</v>
      </c>
      <c r="AA24" s="20">
        <v>20456.701999999997</v>
      </c>
      <c r="AB24" s="20">
        <v>19254.398000000001</v>
      </c>
      <c r="AC24" s="20">
        <v>19285.392999999996</v>
      </c>
      <c r="AD24" s="20">
        <v>19889.253000000004</v>
      </c>
      <c r="AE24" s="20">
        <v>20134.621000000003</v>
      </c>
      <c r="AF24" s="20">
        <v>19836.608</v>
      </c>
      <c r="AG24" s="20">
        <v>20323.866999999998</v>
      </c>
    </row>
    <row r="25" spans="1:33">
      <c r="A25" s="13"/>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c r="A26" s="18" t="s">
        <v>84</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c r="A27" s="13" t="s">
        <v>85</v>
      </c>
      <c r="B27" s="10">
        <v>6287.9839999999995</v>
      </c>
      <c r="C27" s="10">
        <v>6595.7870000000003</v>
      </c>
      <c r="D27" s="10">
        <v>7163.1159999999991</v>
      </c>
      <c r="E27" s="10">
        <v>4128.1859999999997</v>
      </c>
      <c r="F27" s="10">
        <v>4500.5099999999993</v>
      </c>
      <c r="G27" s="10">
        <v>4545.8480000000009</v>
      </c>
      <c r="H27" s="10">
        <v>4476.6660000000002</v>
      </c>
      <c r="I27" s="10">
        <v>4946.1270000000004</v>
      </c>
      <c r="J27" s="10">
        <v>5181.6629999999996</v>
      </c>
      <c r="K27" s="10">
        <v>4991.6370000000006</v>
      </c>
      <c r="L27" s="10">
        <v>4894.8900000000003</v>
      </c>
      <c r="M27" s="10">
        <v>5135.7049999999999</v>
      </c>
      <c r="N27" s="10">
        <v>5315.8</v>
      </c>
      <c r="O27" s="10">
        <v>4829.0939999999991</v>
      </c>
      <c r="P27" s="10">
        <v>5455.6399999999994</v>
      </c>
      <c r="Q27" s="10">
        <v>5729.0069999999996</v>
      </c>
      <c r="R27" s="10">
        <v>5643.6589999999997</v>
      </c>
      <c r="S27" s="10">
        <v>4620.598</v>
      </c>
      <c r="T27" s="10">
        <v>4279.05</v>
      </c>
      <c r="U27" s="10">
        <v>4555.84</v>
      </c>
      <c r="V27" s="10">
        <v>4468.8639999999996</v>
      </c>
      <c r="W27" s="10">
        <v>4182.1350000000002</v>
      </c>
      <c r="X27" s="10">
        <v>4415.1989999999996</v>
      </c>
      <c r="Y27" s="10">
        <v>4808.8010000000004</v>
      </c>
      <c r="Z27" s="10">
        <v>4860.2129999999997</v>
      </c>
      <c r="AA27" s="10">
        <v>4294.4120000000003</v>
      </c>
      <c r="AB27" s="10">
        <v>4432.8980000000001</v>
      </c>
      <c r="AC27" s="10">
        <v>5179.4139999999998</v>
      </c>
      <c r="AD27" s="10">
        <v>5589.6090000000004</v>
      </c>
      <c r="AE27" s="10">
        <v>5208.4359999999997</v>
      </c>
      <c r="AF27" s="10">
        <v>5291.2550000000001</v>
      </c>
      <c r="AG27" s="10">
        <v>5677.9449999999997</v>
      </c>
    </row>
    <row r="28" spans="1:33">
      <c r="A28" s="21" t="s">
        <v>64</v>
      </c>
      <c r="B28" s="25">
        <v>250.35</v>
      </c>
      <c r="C28" s="25">
        <v>237.12100000000001</v>
      </c>
      <c r="D28" s="25">
        <v>228.28399999999999</v>
      </c>
      <c r="E28" s="25">
        <v>221.71</v>
      </c>
      <c r="F28" s="25">
        <v>243.49100000000001</v>
      </c>
      <c r="G28" s="25">
        <v>168.31700000000001</v>
      </c>
      <c r="H28" s="25">
        <v>158.72800000000001</v>
      </c>
      <c r="I28" s="25">
        <v>187.845</v>
      </c>
      <c r="J28" s="25">
        <v>195.66800000000001</v>
      </c>
      <c r="K28" s="25">
        <v>146.21700000000001</v>
      </c>
      <c r="L28" s="25">
        <v>143.744</v>
      </c>
      <c r="M28" s="25">
        <v>158.79599999999999</v>
      </c>
      <c r="N28" s="25">
        <v>190.6</v>
      </c>
      <c r="O28" s="25">
        <v>226.857</v>
      </c>
      <c r="P28" s="25">
        <v>88.358999999999995</v>
      </c>
      <c r="Q28" s="25">
        <v>102.21899999999999</v>
      </c>
      <c r="R28" s="25">
        <v>93.179000000000002</v>
      </c>
      <c r="S28" s="25">
        <v>132.93600000000001</v>
      </c>
      <c r="T28" s="25">
        <v>128.184</v>
      </c>
      <c r="U28" s="25">
        <v>211.68100000000001</v>
      </c>
      <c r="V28" s="25">
        <v>213.226</v>
      </c>
      <c r="W28" s="25">
        <v>153.53899999999999</v>
      </c>
      <c r="X28" s="25">
        <v>163.62899999999999</v>
      </c>
      <c r="Y28" s="25">
        <v>206.90700000000001</v>
      </c>
      <c r="Z28" s="25">
        <v>228.59200000000001</v>
      </c>
      <c r="AA28" s="25">
        <v>1316.002</v>
      </c>
      <c r="AB28" s="25">
        <v>1339.105</v>
      </c>
      <c r="AC28" s="25">
        <v>1392.598</v>
      </c>
      <c r="AD28" s="25">
        <v>1494.62</v>
      </c>
      <c r="AE28" s="25">
        <v>1535.49</v>
      </c>
      <c r="AF28" s="25">
        <v>1551.895</v>
      </c>
      <c r="AG28" s="25">
        <v>1319.501</v>
      </c>
    </row>
    <row r="29" spans="1:33">
      <c r="A29" s="19" t="s">
        <v>86</v>
      </c>
      <c r="B29" s="20">
        <v>6538.3339999999998</v>
      </c>
      <c r="C29" s="20">
        <v>6832.9080000000004</v>
      </c>
      <c r="D29" s="20">
        <v>7391.3999999999987</v>
      </c>
      <c r="E29" s="20">
        <v>4349.8959999999997</v>
      </c>
      <c r="F29" s="20">
        <v>4744.0009999999993</v>
      </c>
      <c r="G29" s="20">
        <v>4714.1650000000009</v>
      </c>
      <c r="H29" s="20">
        <v>4635.3940000000002</v>
      </c>
      <c r="I29" s="20">
        <v>5133.9720000000007</v>
      </c>
      <c r="J29" s="20">
        <v>5377.3309999999992</v>
      </c>
      <c r="K29" s="20">
        <v>5137.8540000000003</v>
      </c>
      <c r="L29" s="20">
        <v>5038.634</v>
      </c>
      <c r="M29" s="20">
        <v>5294.5010000000002</v>
      </c>
      <c r="N29" s="20">
        <v>5506.4000000000005</v>
      </c>
      <c r="O29" s="20">
        <v>5055.9509999999991</v>
      </c>
      <c r="P29" s="20">
        <v>5543.9989999999998</v>
      </c>
      <c r="Q29" s="20">
        <v>5831.2259999999997</v>
      </c>
      <c r="R29" s="20">
        <v>5736.8379999999997</v>
      </c>
      <c r="S29" s="20">
        <v>4753.5339999999997</v>
      </c>
      <c r="T29" s="20">
        <v>4407.2340000000004</v>
      </c>
      <c r="U29" s="20">
        <v>4767.5209999999997</v>
      </c>
      <c r="V29" s="20">
        <v>4682.0899999999992</v>
      </c>
      <c r="W29" s="20">
        <v>4335.674</v>
      </c>
      <c r="X29" s="20">
        <v>4578.8279999999995</v>
      </c>
      <c r="Y29" s="20">
        <v>5015.7080000000005</v>
      </c>
      <c r="Z29" s="20">
        <v>5088.8049999999994</v>
      </c>
      <c r="AA29" s="20">
        <v>5610.4140000000007</v>
      </c>
      <c r="AB29" s="20">
        <v>5772.0030000000006</v>
      </c>
      <c r="AC29" s="20">
        <v>6572.0119999999997</v>
      </c>
      <c r="AD29" s="20">
        <v>7084.2290000000003</v>
      </c>
      <c r="AE29" s="20">
        <v>6743.9259999999995</v>
      </c>
      <c r="AF29" s="20">
        <v>6843.15</v>
      </c>
      <c r="AG29" s="20">
        <v>6997.4459999999999</v>
      </c>
    </row>
    <row r="30" spans="1:33">
      <c r="A30" s="21"/>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1:33">
      <c r="A31" s="26" t="s">
        <v>87</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c r="A32" s="21" t="s">
        <v>175</v>
      </c>
      <c r="B32" s="25">
        <v>2408.413</v>
      </c>
      <c r="C32" s="25">
        <v>2350.7049999999999</v>
      </c>
      <c r="D32" s="25">
        <v>2404.114</v>
      </c>
      <c r="E32" s="25">
        <v>1524.2840000000001</v>
      </c>
      <c r="F32" s="25">
        <v>1550.4</v>
      </c>
      <c r="G32" s="25">
        <v>1634.9960000000001</v>
      </c>
      <c r="H32" s="25">
        <v>1273.2550000000001</v>
      </c>
      <c r="I32" s="25">
        <v>933.64499999999998</v>
      </c>
      <c r="J32" s="25">
        <v>676.76699999999994</v>
      </c>
      <c r="K32" s="25">
        <v>1072.1370000000002</v>
      </c>
      <c r="L32" s="25">
        <v>1060.1030000000001</v>
      </c>
      <c r="M32" s="25">
        <v>1801.4190000000001</v>
      </c>
      <c r="N32" s="25">
        <v>991.2</v>
      </c>
      <c r="O32" s="25">
        <v>1280.4469999999999</v>
      </c>
      <c r="P32" s="25">
        <v>1083.558</v>
      </c>
      <c r="Q32" s="25">
        <v>1000.66</v>
      </c>
      <c r="R32" s="25">
        <v>1000</v>
      </c>
      <c r="S32" s="25">
        <v>1000</v>
      </c>
      <c r="T32" s="25">
        <v>1000</v>
      </c>
      <c r="U32" s="25">
        <v>1000</v>
      </c>
      <c r="V32" s="25">
        <v>1000</v>
      </c>
      <c r="W32" s="25">
        <v>1000</v>
      </c>
      <c r="X32" s="25">
        <v>1000</v>
      </c>
      <c r="Y32" s="25">
        <v>1500</v>
      </c>
      <c r="Z32" s="25">
        <v>500</v>
      </c>
      <c r="AA32" s="25">
        <v>500</v>
      </c>
      <c r="AB32" s="25">
        <v>498.98500000000001</v>
      </c>
      <c r="AC32" s="25">
        <v>500</v>
      </c>
      <c r="AD32" s="25">
        <v>500</v>
      </c>
      <c r="AE32" s="25">
        <v>500</v>
      </c>
      <c r="AF32" s="25">
        <v>500</v>
      </c>
      <c r="AG32" s="25">
        <v>500</v>
      </c>
    </row>
    <row r="33" spans="1:33">
      <c r="A33" s="21" t="s">
        <v>88</v>
      </c>
      <c r="B33" s="25"/>
      <c r="C33" s="25"/>
      <c r="D33" s="25"/>
      <c r="E33" s="25"/>
      <c r="F33" s="25"/>
      <c r="G33" s="25"/>
      <c r="H33" s="25"/>
      <c r="I33" s="25"/>
      <c r="J33" s="25"/>
      <c r="K33" s="25"/>
      <c r="L33" s="25"/>
      <c r="M33" s="25"/>
      <c r="N33" s="25"/>
      <c r="O33" s="25"/>
      <c r="P33" s="25"/>
      <c r="Q33" s="25"/>
      <c r="R33" s="25">
        <v>0.70699999999999363</v>
      </c>
      <c r="S33" s="25">
        <v>2.7269999999999754</v>
      </c>
      <c r="T33" s="25">
        <v>18.197999999999979</v>
      </c>
      <c r="U33" s="25">
        <v>18.211999999999989</v>
      </c>
      <c r="V33" s="25">
        <v>24.396000000000001</v>
      </c>
      <c r="W33" s="25">
        <v>41.02</v>
      </c>
      <c r="X33" s="25">
        <v>41.383000000000003</v>
      </c>
      <c r="Y33" s="25">
        <v>57.527999999999999</v>
      </c>
      <c r="Z33" s="25">
        <v>72.590999999999994</v>
      </c>
      <c r="AA33" s="25">
        <v>78.63</v>
      </c>
      <c r="AB33" s="25">
        <v>83.192000000000007</v>
      </c>
      <c r="AC33" s="25">
        <v>95.378000000000043</v>
      </c>
      <c r="AD33" s="25">
        <v>123.66999999999996</v>
      </c>
      <c r="AE33" s="25">
        <v>-0.42500000000001137</v>
      </c>
      <c r="AF33" s="25">
        <v>-5.3999999999973625E-2</v>
      </c>
      <c r="AG33" s="25">
        <v>0</v>
      </c>
    </row>
    <row r="34" spans="1:33">
      <c r="A34" s="19" t="s">
        <v>89</v>
      </c>
      <c r="B34" s="20">
        <v>2408.413</v>
      </c>
      <c r="C34" s="20">
        <v>2350.7049999999999</v>
      </c>
      <c r="D34" s="20">
        <v>2404.114</v>
      </c>
      <c r="E34" s="20">
        <v>1524.2840000000001</v>
      </c>
      <c r="F34" s="20">
        <v>1550.4</v>
      </c>
      <c r="G34" s="20">
        <v>1634.9960000000001</v>
      </c>
      <c r="H34" s="20">
        <v>1273.2550000000001</v>
      </c>
      <c r="I34" s="20">
        <v>933.64499999999998</v>
      </c>
      <c r="J34" s="20">
        <v>676.76699999999994</v>
      </c>
      <c r="K34" s="20">
        <v>1072.1370000000002</v>
      </c>
      <c r="L34" s="20">
        <v>1060.1030000000001</v>
      </c>
      <c r="M34" s="20">
        <v>1801.4190000000001</v>
      </c>
      <c r="N34" s="20">
        <v>991.2</v>
      </c>
      <c r="O34" s="20">
        <v>1280.4469999999999</v>
      </c>
      <c r="P34" s="20">
        <v>1083.558</v>
      </c>
      <c r="Q34" s="20">
        <v>1000.66</v>
      </c>
      <c r="R34" s="20">
        <v>1000.707</v>
      </c>
      <c r="S34" s="20">
        <v>1002.727</v>
      </c>
      <c r="T34" s="20">
        <v>1018.198</v>
      </c>
      <c r="U34" s="20">
        <v>1018.212</v>
      </c>
      <c r="V34" s="20">
        <v>1024.396</v>
      </c>
      <c r="W34" s="20">
        <v>1041.02</v>
      </c>
      <c r="X34" s="20">
        <v>1041.383</v>
      </c>
      <c r="Y34" s="20">
        <v>1557.528</v>
      </c>
      <c r="Z34" s="20">
        <v>572.59100000000001</v>
      </c>
      <c r="AA34" s="20">
        <v>578.63</v>
      </c>
      <c r="AB34" s="20">
        <v>582.17700000000002</v>
      </c>
      <c r="AC34" s="20">
        <v>595.37800000000004</v>
      </c>
      <c r="AD34" s="20">
        <v>623.66999999999996</v>
      </c>
      <c r="AE34" s="20">
        <v>499.57499999999999</v>
      </c>
      <c r="AF34" s="20">
        <v>499.94600000000003</v>
      </c>
      <c r="AG34" s="20">
        <v>500</v>
      </c>
    </row>
    <row r="35" spans="1:33">
      <c r="A35" s="2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row>
    <row r="36" spans="1:33">
      <c r="A36" s="21" t="s">
        <v>90</v>
      </c>
      <c r="B36" s="25">
        <v>580.87900000000002</v>
      </c>
      <c r="C36" s="25">
        <v>605.68899999999996</v>
      </c>
      <c r="D36" s="25">
        <v>624.75800000000004</v>
      </c>
      <c r="E36" s="25">
        <v>583.34399999999994</v>
      </c>
      <c r="F36" s="25">
        <v>599.04899999999998</v>
      </c>
      <c r="G36" s="25">
        <v>604.12199999999996</v>
      </c>
      <c r="H36" s="25">
        <v>559.98199999999997</v>
      </c>
      <c r="I36" s="25">
        <v>611.13099999999997</v>
      </c>
      <c r="J36" s="25">
        <v>612.44600000000003</v>
      </c>
      <c r="K36" s="25">
        <v>663.33399999999995</v>
      </c>
      <c r="L36" s="25">
        <v>819.36400000000003</v>
      </c>
      <c r="M36" s="25">
        <v>791.65899999999999</v>
      </c>
      <c r="N36" s="25">
        <v>789.6</v>
      </c>
      <c r="O36" s="25">
        <v>1023.3630000000001</v>
      </c>
      <c r="P36" s="25">
        <v>818.77099999999996</v>
      </c>
      <c r="Q36" s="25">
        <v>822.66099999999994</v>
      </c>
      <c r="R36" s="25">
        <v>770.91200000000003</v>
      </c>
      <c r="S36" s="25">
        <v>742.55100000000004</v>
      </c>
      <c r="T36" s="25">
        <v>1093.2650000000001</v>
      </c>
      <c r="U36" s="25">
        <v>1128.789</v>
      </c>
      <c r="V36" s="25">
        <v>960.56700000000001</v>
      </c>
      <c r="W36" s="25">
        <v>936.505</v>
      </c>
      <c r="X36" s="25">
        <v>932.96</v>
      </c>
      <c r="Y36" s="25">
        <v>918.59500000000003</v>
      </c>
      <c r="Z36" s="25">
        <v>910.98400000000004</v>
      </c>
      <c r="AA36" s="25">
        <v>1098.691</v>
      </c>
      <c r="AB36" s="25">
        <v>1099.028</v>
      </c>
      <c r="AC36" s="25">
        <v>1174.769</v>
      </c>
      <c r="AD36" s="25">
        <v>1188.0170000000001</v>
      </c>
      <c r="AE36" s="25">
        <v>1290.6590000000001</v>
      </c>
      <c r="AF36" s="25">
        <v>1187.6010000000001</v>
      </c>
      <c r="AG36" s="25">
        <v>1057.7070000000001</v>
      </c>
    </row>
    <row r="37" spans="1:33">
      <c r="A37" s="21" t="s">
        <v>91</v>
      </c>
      <c r="B37" s="25"/>
      <c r="C37" s="25"/>
      <c r="D37" s="25"/>
      <c r="E37" s="25"/>
      <c r="F37" s="25"/>
      <c r="G37" s="25"/>
      <c r="H37" s="25"/>
      <c r="I37" s="25"/>
      <c r="J37" s="25"/>
      <c r="K37" s="25"/>
      <c r="L37" s="25"/>
      <c r="M37" s="25"/>
      <c r="N37" s="25"/>
      <c r="O37" s="25">
        <v>0</v>
      </c>
      <c r="P37" s="25">
        <v>248</v>
      </c>
      <c r="Q37" s="25">
        <v>207.10599999999999</v>
      </c>
      <c r="R37" s="25">
        <v>190.77500000000001</v>
      </c>
      <c r="S37" s="25">
        <v>210.732</v>
      </c>
      <c r="T37" s="25">
        <v>940.83500000000004</v>
      </c>
      <c r="U37" s="25">
        <v>1109.3879999999999</v>
      </c>
      <c r="V37" s="25">
        <v>1025.1980000000001</v>
      </c>
      <c r="W37" s="25">
        <v>1351.7280000000001</v>
      </c>
      <c r="X37" s="25">
        <v>1225.557</v>
      </c>
      <c r="Y37" s="25">
        <v>1207.9749999999999</v>
      </c>
      <c r="Z37" s="25">
        <v>1178.579</v>
      </c>
      <c r="AA37" s="25">
        <v>1198.547</v>
      </c>
      <c r="AB37" s="25">
        <v>1209.1690000000001</v>
      </c>
      <c r="AC37" s="25">
        <v>829.34100000000001</v>
      </c>
      <c r="AD37" s="25">
        <v>715.96299999999997</v>
      </c>
      <c r="AE37" s="25">
        <v>709.48699999999997</v>
      </c>
      <c r="AF37" s="25">
        <v>417.14400000000001</v>
      </c>
      <c r="AG37" s="25">
        <v>405.17500000000001</v>
      </c>
    </row>
    <row r="38" spans="1:33">
      <c r="A38" s="21" t="s">
        <v>92</v>
      </c>
      <c r="B38" s="25">
        <v>64.301000000000002</v>
      </c>
      <c r="C38" s="25">
        <v>63.908000000000001</v>
      </c>
      <c r="D38" s="25">
        <v>61.305999999999997</v>
      </c>
      <c r="E38" s="25">
        <v>60.311</v>
      </c>
      <c r="F38" s="25">
        <v>70.748999999999995</v>
      </c>
      <c r="G38" s="25">
        <v>69.820999999999998</v>
      </c>
      <c r="H38" s="25">
        <v>69.055000000000007</v>
      </c>
      <c r="I38" s="25">
        <v>205.83799999999999</v>
      </c>
      <c r="J38" s="25">
        <v>180.459</v>
      </c>
      <c r="K38" s="25">
        <v>180.643</v>
      </c>
      <c r="L38" s="25">
        <v>180.679</v>
      </c>
      <c r="M38" s="25">
        <v>181.11600000000001</v>
      </c>
      <c r="N38" s="25">
        <v>187.8</v>
      </c>
      <c r="O38" s="29">
        <v>58.89</v>
      </c>
      <c r="P38" s="25">
        <v>77.051000000000002</v>
      </c>
      <c r="Q38" s="25">
        <v>80.173000000000002</v>
      </c>
      <c r="R38" s="25">
        <v>103.88699999999997</v>
      </c>
      <c r="S38" s="25">
        <v>91.056000000000012</v>
      </c>
      <c r="T38" s="25">
        <v>51.594999999999999</v>
      </c>
      <c r="U38" s="25">
        <v>48.3</v>
      </c>
      <c r="V38" s="25">
        <v>21.456</v>
      </c>
      <c r="W38" s="25">
        <v>21.792999999999999</v>
      </c>
      <c r="X38" s="25">
        <v>22.048999999999999</v>
      </c>
      <c r="Y38" s="25">
        <v>23.11</v>
      </c>
      <c r="Z38" s="25">
        <v>22.001000000000001</v>
      </c>
      <c r="AA38" s="25">
        <v>65.727000000000004</v>
      </c>
      <c r="AB38" s="25">
        <v>59.451999999999998</v>
      </c>
      <c r="AC38" s="25">
        <v>48.231999999999999</v>
      </c>
      <c r="AD38" s="25">
        <v>19.998999999999999</v>
      </c>
      <c r="AE38" s="25">
        <v>13.195</v>
      </c>
      <c r="AF38" s="25">
        <v>32.045999999999992</v>
      </c>
      <c r="AG38" s="25">
        <v>6.1990000000000123</v>
      </c>
    </row>
    <row r="39" spans="1:33">
      <c r="A39" s="19" t="s">
        <v>93</v>
      </c>
      <c r="B39" s="20">
        <v>645.18000000000006</v>
      </c>
      <c r="C39" s="20">
        <v>669.59699999999998</v>
      </c>
      <c r="D39" s="20">
        <v>686.06400000000008</v>
      </c>
      <c r="E39" s="20">
        <v>643.65499999999997</v>
      </c>
      <c r="F39" s="20">
        <v>669.798</v>
      </c>
      <c r="G39" s="20">
        <v>673.94299999999998</v>
      </c>
      <c r="H39" s="20">
        <v>629.03700000000003</v>
      </c>
      <c r="I39" s="20">
        <v>816.96899999999994</v>
      </c>
      <c r="J39" s="20">
        <v>792.90499999999997</v>
      </c>
      <c r="K39" s="20">
        <v>843.97699999999998</v>
      </c>
      <c r="L39" s="20">
        <v>1000.043</v>
      </c>
      <c r="M39" s="20">
        <v>972.77499999999998</v>
      </c>
      <c r="N39" s="20">
        <v>977.40000000000009</v>
      </c>
      <c r="O39" s="20">
        <v>1082.2530000000002</v>
      </c>
      <c r="P39" s="20">
        <v>1143.8219999999999</v>
      </c>
      <c r="Q39" s="20">
        <v>1109.9399999999998</v>
      </c>
      <c r="R39" s="20">
        <v>1065.5740000000001</v>
      </c>
      <c r="S39" s="20">
        <v>1044.3389999999999</v>
      </c>
      <c r="T39" s="20">
        <v>2085.6950000000002</v>
      </c>
      <c r="U39" s="20">
        <v>2286.4769999999999</v>
      </c>
      <c r="V39" s="20">
        <v>2007.221</v>
      </c>
      <c r="W39" s="20">
        <v>2310.0260000000003</v>
      </c>
      <c r="X39" s="20">
        <v>2180.5659999999998</v>
      </c>
      <c r="Y39" s="20">
        <v>2149.6799999999998</v>
      </c>
      <c r="Z39" s="20">
        <v>2111.5640000000003</v>
      </c>
      <c r="AA39" s="20">
        <v>2362.9650000000001</v>
      </c>
      <c r="AB39" s="20">
        <v>2367.6490000000003</v>
      </c>
      <c r="AC39" s="20">
        <v>2052.3420000000001</v>
      </c>
      <c r="AD39" s="20">
        <v>1923.979</v>
      </c>
      <c r="AE39" s="20">
        <v>2013.3410000000001</v>
      </c>
      <c r="AF39" s="20">
        <v>1636.7910000000002</v>
      </c>
      <c r="AG39" s="20">
        <v>1469.0810000000001</v>
      </c>
    </row>
    <row r="40" spans="1:33">
      <c r="A40" s="19" t="s">
        <v>94</v>
      </c>
      <c r="B40" s="20">
        <v>3053.5929999999998</v>
      </c>
      <c r="C40" s="20">
        <v>3020.3019999999997</v>
      </c>
      <c r="D40" s="20">
        <v>3090.1779999999999</v>
      </c>
      <c r="E40" s="20">
        <v>2167.9390000000003</v>
      </c>
      <c r="F40" s="20">
        <v>2220.1980000000003</v>
      </c>
      <c r="G40" s="20">
        <v>2308.9390000000003</v>
      </c>
      <c r="H40" s="20">
        <v>1902.2920000000001</v>
      </c>
      <c r="I40" s="20">
        <v>1750.614</v>
      </c>
      <c r="J40" s="20">
        <v>1469.672</v>
      </c>
      <c r="K40" s="20">
        <v>1916.114</v>
      </c>
      <c r="L40" s="20">
        <v>2060.1460000000002</v>
      </c>
      <c r="M40" s="20">
        <v>2774.194</v>
      </c>
      <c r="N40" s="20">
        <v>1968.6000000000001</v>
      </c>
      <c r="O40" s="20">
        <v>2362.6999999999998</v>
      </c>
      <c r="P40" s="20">
        <v>2227.3799999999997</v>
      </c>
      <c r="Q40" s="20">
        <v>2110.6000000000004</v>
      </c>
      <c r="R40" s="20">
        <v>2066.2809999999999</v>
      </c>
      <c r="S40" s="20">
        <v>2047.0660000000003</v>
      </c>
      <c r="T40" s="20">
        <v>3103.8929999999996</v>
      </c>
      <c r="U40" s="20">
        <v>3304.6890000000003</v>
      </c>
      <c r="V40" s="20">
        <v>3031.6170000000002</v>
      </c>
      <c r="W40" s="20">
        <v>3351.0460000000003</v>
      </c>
      <c r="X40" s="20">
        <v>3221.9489999999996</v>
      </c>
      <c r="Y40" s="20">
        <v>3707.2079999999996</v>
      </c>
      <c r="Z40" s="20">
        <v>2684.1550000000002</v>
      </c>
      <c r="AA40" s="20">
        <v>2941.5949999999998</v>
      </c>
      <c r="AB40" s="20">
        <v>2949.826</v>
      </c>
      <c r="AC40" s="20">
        <v>2647.72</v>
      </c>
      <c r="AD40" s="20">
        <v>2547.6489999999994</v>
      </c>
      <c r="AE40" s="20">
        <v>2512.9160000000002</v>
      </c>
      <c r="AF40" s="20">
        <v>2136.7369999999996</v>
      </c>
      <c r="AG40" s="20">
        <v>1969.0810000000001</v>
      </c>
    </row>
    <row r="41" spans="1:33">
      <c r="A41" s="26"/>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26" t="s">
        <v>95</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1:33">
      <c r="A43" s="13" t="s">
        <v>96</v>
      </c>
      <c r="B43" s="25"/>
      <c r="C43" s="25"/>
      <c r="D43" s="25"/>
      <c r="E43" s="25"/>
      <c r="F43" s="25"/>
      <c r="G43" s="25"/>
      <c r="H43" s="25"/>
      <c r="I43" s="25"/>
      <c r="J43" s="25"/>
      <c r="K43" s="25"/>
      <c r="L43" s="25"/>
      <c r="M43" s="25"/>
      <c r="N43" s="25"/>
      <c r="O43" s="25"/>
      <c r="P43" s="25"/>
      <c r="Q43" s="25">
        <v>19.606999999999999</v>
      </c>
      <c r="R43" s="25">
        <v>12.047000000000001</v>
      </c>
      <c r="S43" s="25">
        <v>15.625999999999999</v>
      </c>
      <c r="T43" s="25">
        <v>16.550999999999998</v>
      </c>
      <c r="U43" s="25">
        <v>5.0570000000000004</v>
      </c>
      <c r="V43" s="25">
        <v>4.415</v>
      </c>
      <c r="W43" s="25">
        <v>4.2249999999999996</v>
      </c>
      <c r="X43" s="25">
        <v>218.15799999999999</v>
      </c>
      <c r="Y43" s="25">
        <v>133.70500000000001</v>
      </c>
      <c r="Z43" s="25">
        <v>157.96899999999999</v>
      </c>
      <c r="AA43" s="25">
        <v>150.6</v>
      </c>
      <c r="AB43" s="25">
        <v>153.911</v>
      </c>
      <c r="AC43" s="25">
        <v>175.79</v>
      </c>
      <c r="AD43" s="25">
        <v>174.53100000000001</v>
      </c>
      <c r="AE43" s="25">
        <v>85.284000000000006</v>
      </c>
      <c r="AF43" s="25">
        <v>42.39</v>
      </c>
      <c r="AG43" s="25">
        <v>37.127000000000002</v>
      </c>
    </row>
    <row r="44" spans="1:33">
      <c r="A44" s="13" t="s">
        <v>170</v>
      </c>
      <c r="B44" s="25"/>
      <c r="C44" s="25"/>
      <c r="D44" s="25"/>
      <c r="E44" s="25"/>
      <c r="F44" s="25"/>
      <c r="G44" s="25"/>
      <c r="H44" s="25"/>
      <c r="I44" s="25"/>
      <c r="J44" s="25"/>
      <c r="K44" s="25"/>
      <c r="L44" s="25"/>
      <c r="M44" s="25"/>
      <c r="N44" s="25"/>
      <c r="O44" s="25"/>
      <c r="P44" s="25"/>
      <c r="Q44" s="25"/>
      <c r="R44" s="25">
        <v>97.212999999999994</v>
      </c>
      <c r="S44" s="25">
        <v>237.64699999999999</v>
      </c>
      <c r="T44" s="25">
        <v>1459.249</v>
      </c>
      <c r="U44" s="25">
        <v>1547.634</v>
      </c>
      <c r="V44" s="25">
        <v>1977.2070000000001</v>
      </c>
      <c r="W44" s="25">
        <v>1817.5309999999999</v>
      </c>
      <c r="X44" s="25">
        <v>1560.181</v>
      </c>
      <c r="Y44" s="25">
        <v>1434.5889999999999</v>
      </c>
      <c r="Z44" s="25">
        <v>2551.4939999999997</v>
      </c>
      <c r="AA44" s="25">
        <v>3998.8710000000001</v>
      </c>
      <c r="AB44" s="25">
        <v>3408.3009999999999</v>
      </c>
      <c r="AC44" s="25">
        <v>2625.0210000000002</v>
      </c>
      <c r="AD44" s="25">
        <v>2525.0360000000001</v>
      </c>
      <c r="AE44" s="25">
        <v>2999.759</v>
      </c>
      <c r="AF44" s="25">
        <v>3349.2410000000004</v>
      </c>
      <c r="AG44" s="25">
        <v>3179.1860000000001</v>
      </c>
    </row>
    <row r="45" spans="1:33">
      <c r="A45" s="13" t="s">
        <v>97</v>
      </c>
      <c r="B45" s="10">
        <v>69.921999999999997</v>
      </c>
      <c r="C45" s="10">
        <v>55.75</v>
      </c>
      <c r="D45" s="10">
        <v>71.358999999999995</v>
      </c>
      <c r="E45" s="10">
        <v>50.02</v>
      </c>
      <c r="F45" s="10">
        <v>59.767000000000003</v>
      </c>
      <c r="G45" s="10">
        <v>64</v>
      </c>
      <c r="H45" s="10">
        <v>73.012</v>
      </c>
      <c r="I45" s="10">
        <v>90.302999999999997</v>
      </c>
      <c r="J45" s="10">
        <v>85.447000000000003</v>
      </c>
      <c r="K45" s="10">
        <v>47.621000000000002</v>
      </c>
      <c r="L45" s="10">
        <v>61.384</v>
      </c>
      <c r="M45" s="10">
        <v>72.876999999999995</v>
      </c>
      <c r="N45" s="10">
        <v>798.6</v>
      </c>
      <c r="O45" s="10">
        <v>633.64099999999996</v>
      </c>
      <c r="P45" s="24">
        <v>567.76199999999994</v>
      </c>
      <c r="Q45" s="10">
        <v>56.521999999999998</v>
      </c>
      <c r="R45" s="10">
        <v>8.2400000000000091</v>
      </c>
      <c r="S45" s="10">
        <v>1.9099999999999966</v>
      </c>
      <c r="T45" s="10">
        <v>1.8669999999999618</v>
      </c>
      <c r="U45" s="10">
        <v>1.1220000000000709</v>
      </c>
      <c r="V45" s="10">
        <v>1.3439999999998236</v>
      </c>
      <c r="W45" s="10">
        <v>0.87599999999997635</v>
      </c>
      <c r="X45" s="10">
        <v>1.3709999999998672</v>
      </c>
      <c r="Y45" s="10">
        <v>1.2770000000000437</v>
      </c>
      <c r="Z45" s="10">
        <v>1.2490000000000236</v>
      </c>
      <c r="AA45" s="10">
        <v>11.775000000000091</v>
      </c>
      <c r="AB45" s="10">
        <v>1.2910000000001673</v>
      </c>
      <c r="AC45" s="10">
        <v>2.8809999999998581</v>
      </c>
      <c r="AD45" s="10">
        <v>9.0320000000001528</v>
      </c>
      <c r="AE45" s="10">
        <v>0.48099999999976717</v>
      </c>
      <c r="AF45" s="10">
        <v>0.16099999999960346</v>
      </c>
      <c r="AG45" s="10">
        <v>1.6999999999825377E-2</v>
      </c>
    </row>
    <row r="46" spans="1:33">
      <c r="A46" s="13" t="s">
        <v>98</v>
      </c>
      <c r="B46" s="10">
        <v>4243.1279999999997</v>
      </c>
      <c r="C46" s="10">
        <v>4525.1629999999996</v>
      </c>
      <c r="D46" s="10">
        <v>4404.6620000000003</v>
      </c>
      <c r="E46" s="10">
        <v>4712.87</v>
      </c>
      <c r="F46" s="10">
        <v>4444.0630000000001</v>
      </c>
      <c r="G46" s="10">
        <v>4612.1019999999999</v>
      </c>
      <c r="H46" s="10">
        <v>4713.0020000000004</v>
      </c>
      <c r="I46" s="10">
        <v>4717.5709999999999</v>
      </c>
      <c r="J46" s="10">
        <v>4805.9840000000004</v>
      </c>
      <c r="K46" s="10">
        <v>5594.5950000000003</v>
      </c>
      <c r="L46" s="10">
        <v>5436.8010000000004</v>
      </c>
      <c r="M46" s="10">
        <v>5965.317</v>
      </c>
      <c r="N46" s="10">
        <v>5680.4</v>
      </c>
      <c r="O46" s="10">
        <v>6214.2420000000002</v>
      </c>
      <c r="P46" s="10">
        <v>5980.1500000000005</v>
      </c>
      <c r="Q46" s="10">
        <v>6113.3990000000003</v>
      </c>
      <c r="R46" s="10">
        <v>6125.2640000000001</v>
      </c>
      <c r="S46" s="10">
        <v>6274.3899999999994</v>
      </c>
      <c r="T46" s="10">
        <v>6397.28</v>
      </c>
      <c r="U46" s="10">
        <v>6871.4279999999999</v>
      </c>
      <c r="V46" s="10">
        <v>5605.7640000000001</v>
      </c>
      <c r="W46" s="10">
        <v>7114.866</v>
      </c>
      <c r="X46" s="10">
        <v>6465.4610000000002</v>
      </c>
      <c r="Y46" s="10">
        <v>6660.4139999999998</v>
      </c>
      <c r="Z46" s="10">
        <v>6297.0559999999996</v>
      </c>
      <c r="AA46" s="10">
        <v>7525.5929999999998</v>
      </c>
      <c r="AB46" s="10">
        <v>6741.2370000000001</v>
      </c>
      <c r="AC46" s="10">
        <v>7244.2749999999996</v>
      </c>
      <c r="AD46" s="10">
        <v>6938.1540000000005</v>
      </c>
      <c r="AE46" s="10">
        <v>7431.1750000000002</v>
      </c>
      <c r="AF46" s="10">
        <v>7110.1660000000002</v>
      </c>
      <c r="AG46" s="10">
        <v>7761.308</v>
      </c>
    </row>
    <row r="47" spans="1:33">
      <c r="A47" s="13" t="s">
        <v>233</v>
      </c>
      <c r="B47" s="10"/>
      <c r="C47" s="10"/>
      <c r="D47" s="10"/>
      <c r="E47" s="10"/>
      <c r="F47" s="10"/>
      <c r="G47" s="10"/>
      <c r="H47" s="10"/>
      <c r="I47" s="10"/>
      <c r="J47" s="10"/>
      <c r="K47" s="10"/>
      <c r="L47" s="10"/>
      <c r="M47" s="10"/>
      <c r="N47" s="10"/>
      <c r="O47" s="10"/>
      <c r="P47" s="10"/>
      <c r="Q47" s="10"/>
      <c r="R47" s="10"/>
      <c r="S47" s="10"/>
      <c r="T47" s="10"/>
      <c r="U47" s="10"/>
      <c r="V47" s="10">
        <v>635.154</v>
      </c>
      <c r="W47" s="10">
        <v>734.43600000000004</v>
      </c>
      <c r="X47" s="10">
        <v>743.22799999999995</v>
      </c>
      <c r="Y47" s="10">
        <v>745.60699999999997</v>
      </c>
      <c r="Z47" s="10">
        <v>662.85599999999999</v>
      </c>
      <c r="AA47" s="10">
        <v>217.84200000000001</v>
      </c>
      <c r="AB47" s="10">
        <v>227.83199999999999</v>
      </c>
      <c r="AC47" s="10">
        <v>17.699000000000002</v>
      </c>
      <c r="AD47" s="10">
        <v>610.62400000000002</v>
      </c>
      <c r="AE47" s="10">
        <v>361.08</v>
      </c>
      <c r="AF47" s="10">
        <v>354.76299999999998</v>
      </c>
      <c r="AG47" s="10">
        <v>379.702</v>
      </c>
    </row>
    <row r="48" spans="1:33">
      <c r="A48" s="19" t="s">
        <v>99</v>
      </c>
      <c r="B48" s="20">
        <v>4313.0499999999993</v>
      </c>
      <c r="C48" s="20">
        <v>4580.9129999999996</v>
      </c>
      <c r="D48" s="20">
        <v>4476.0210000000006</v>
      </c>
      <c r="E48" s="20">
        <v>4762.8900000000003</v>
      </c>
      <c r="F48" s="20">
        <v>4503.83</v>
      </c>
      <c r="G48" s="20">
        <v>4676.1019999999999</v>
      </c>
      <c r="H48" s="20">
        <v>4786.0140000000001</v>
      </c>
      <c r="I48" s="20">
        <v>4807.8739999999998</v>
      </c>
      <c r="J48" s="20">
        <v>4891.4310000000005</v>
      </c>
      <c r="K48" s="20">
        <v>5642.2160000000003</v>
      </c>
      <c r="L48" s="20">
        <v>5498.1850000000004</v>
      </c>
      <c r="M48" s="20">
        <v>6038.1940000000004</v>
      </c>
      <c r="N48" s="20">
        <v>6479</v>
      </c>
      <c r="O48" s="20">
        <v>6847.8829999999998</v>
      </c>
      <c r="P48" s="20">
        <v>6547.9120000000003</v>
      </c>
      <c r="Q48" s="20">
        <v>6189.5280000000002</v>
      </c>
      <c r="R48" s="20">
        <v>6242.7640000000001</v>
      </c>
      <c r="S48" s="20">
        <v>6529.5729999999994</v>
      </c>
      <c r="T48" s="20">
        <v>7874.9470000000001</v>
      </c>
      <c r="U48" s="20">
        <v>8425.241</v>
      </c>
      <c r="V48" s="20">
        <v>8223.884</v>
      </c>
      <c r="W48" s="20">
        <v>9671.9339999999993</v>
      </c>
      <c r="X48" s="20">
        <v>8988.3989999999994</v>
      </c>
      <c r="Y48" s="20">
        <v>8975.5920000000006</v>
      </c>
      <c r="Z48" s="20">
        <v>9670.6239999999998</v>
      </c>
      <c r="AA48" s="20">
        <v>11904.681</v>
      </c>
      <c r="AB48" s="20">
        <v>10532.572</v>
      </c>
      <c r="AC48" s="20">
        <v>10065.666000000001</v>
      </c>
      <c r="AD48" s="20">
        <v>10257.377</v>
      </c>
      <c r="AE48" s="20">
        <v>10877.779</v>
      </c>
      <c r="AF48" s="20">
        <v>10856.721000000001</v>
      </c>
      <c r="AG48" s="20">
        <v>11357.339999999998</v>
      </c>
    </row>
    <row r="49" spans="1:33">
      <c r="A49" s="19" t="s">
        <v>100</v>
      </c>
      <c r="B49" s="20">
        <v>7366.6429999999991</v>
      </c>
      <c r="C49" s="20">
        <v>7601.2149999999992</v>
      </c>
      <c r="D49" s="20">
        <v>7566.1990000000005</v>
      </c>
      <c r="E49" s="20">
        <v>6930.8290000000006</v>
      </c>
      <c r="F49" s="20">
        <v>6724.0280000000002</v>
      </c>
      <c r="G49" s="20">
        <v>6985.0410000000002</v>
      </c>
      <c r="H49" s="20">
        <v>6688.3060000000005</v>
      </c>
      <c r="I49" s="20">
        <v>6558.4879999999994</v>
      </c>
      <c r="J49" s="20">
        <v>6361.103000000001</v>
      </c>
      <c r="K49" s="20">
        <v>7558.33</v>
      </c>
      <c r="L49" s="20">
        <v>7558.3310000000001</v>
      </c>
      <c r="M49" s="20">
        <v>8812.3880000000008</v>
      </c>
      <c r="N49" s="20">
        <v>8447.6</v>
      </c>
      <c r="O49" s="20">
        <v>9210.5829999999987</v>
      </c>
      <c r="P49" s="20">
        <v>8775.2919999999995</v>
      </c>
      <c r="Q49" s="20">
        <v>8300.1280000000006</v>
      </c>
      <c r="R49" s="20">
        <v>8309.0450000000001</v>
      </c>
      <c r="S49" s="20">
        <v>8576.6389999999992</v>
      </c>
      <c r="T49" s="20">
        <v>10978.84</v>
      </c>
      <c r="U49" s="20">
        <v>11729.93</v>
      </c>
      <c r="V49" s="20">
        <v>11255.501</v>
      </c>
      <c r="W49" s="20">
        <v>13022.98</v>
      </c>
      <c r="X49" s="20">
        <v>12210.347999999998</v>
      </c>
      <c r="Y49" s="20">
        <v>12682.8</v>
      </c>
      <c r="Z49" s="20">
        <v>12354.779</v>
      </c>
      <c r="AA49" s="20">
        <v>14846.276</v>
      </c>
      <c r="AB49" s="20">
        <v>13482.398000000001</v>
      </c>
      <c r="AC49" s="20">
        <v>12713.386</v>
      </c>
      <c r="AD49" s="20">
        <v>12805.026</v>
      </c>
      <c r="AE49" s="20">
        <v>13390.695</v>
      </c>
      <c r="AF49" s="20">
        <v>12993.458000000001</v>
      </c>
      <c r="AG49" s="20">
        <v>13326.420999999998</v>
      </c>
    </row>
    <row r="50" spans="1:33" ht="15.75" thickBot="1">
      <c r="A50" s="27" t="s">
        <v>101</v>
      </c>
      <c r="B50" s="28">
        <v>13904.976999999999</v>
      </c>
      <c r="C50" s="28">
        <v>14434.123</v>
      </c>
      <c r="D50" s="28">
        <v>14957.598999999998</v>
      </c>
      <c r="E50" s="28">
        <v>11280.725</v>
      </c>
      <c r="F50" s="28">
        <v>11468.028999999999</v>
      </c>
      <c r="G50" s="28">
        <v>11699.206000000002</v>
      </c>
      <c r="H50" s="28">
        <v>11323.7</v>
      </c>
      <c r="I50" s="28">
        <v>11692.460000000001</v>
      </c>
      <c r="J50" s="28">
        <v>11738.433999999999</v>
      </c>
      <c r="K50" s="28">
        <v>12696.184000000001</v>
      </c>
      <c r="L50" s="28">
        <v>12596.965</v>
      </c>
      <c r="M50" s="28">
        <v>14106.888999999999</v>
      </c>
      <c r="N50" s="28">
        <v>13954</v>
      </c>
      <c r="O50" s="28">
        <v>14266.534</v>
      </c>
      <c r="P50" s="28">
        <v>14319.290999999999</v>
      </c>
      <c r="Q50" s="28">
        <v>14131.353999999999</v>
      </c>
      <c r="R50" s="28">
        <v>14045.883</v>
      </c>
      <c r="S50" s="28">
        <v>13330.172999999999</v>
      </c>
      <c r="T50" s="28">
        <v>15386.074000000001</v>
      </c>
      <c r="U50" s="28">
        <v>16497.451000000001</v>
      </c>
      <c r="V50" s="28">
        <v>15937.590999999999</v>
      </c>
      <c r="W50" s="28">
        <v>17358.653999999999</v>
      </c>
      <c r="X50" s="28">
        <v>16789.175999999999</v>
      </c>
      <c r="Y50" s="28">
        <v>17698.508000000002</v>
      </c>
      <c r="Z50" s="28">
        <v>17443.583999999999</v>
      </c>
      <c r="AA50" s="28">
        <v>20456.690000000002</v>
      </c>
      <c r="AB50" s="28">
        <v>19254.401000000002</v>
      </c>
      <c r="AC50" s="28">
        <v>19285.398000000001</v>
      </c>
      <c r="AD50" s="28">
        <v>19889.255000000001</v>
      </c>
      <c r="AE50" s="28">
        <v>20134.620999999999</v>
      </c>
      <c r="AF50" s="28">
        <v>19836.608</v>
      </c>
      <c r="AG50" s="28">
        <v>20323.866999999998</v>
      </c>
    </row>
    <row r="52" spans="1:33">
      <c r="A52" s="2" t="s">
        <v>48</v>
      </c>
    </row>
    <row r="53" spans="1:33">
      <c r="A53" s="2" t="s">
        <v>344</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row>
    <row r="54" spans="1:33">
      <c r="A54" s="2" t="s">
        <v>333</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6" spans="1:33">
      <c r="U56" s="43"/>
    </row>
    <row r="57" spans="1:33">
      <c r="U57" s="43"/>
    </row>
    <row r="58" spans="1:33">
      <c r="U58" s="43"/>
    </row>
    <row r="59" spans="1:33">
      <c r="U59" s="43"/>
    </row>
    <row r="60" spans="1:33">
      <c r="U60" s="43"/>
    </row>
    <row r="61" spans="1:33">
      <c r="U61" s="43"/>
    </row>
  </sheetData>
  <pageMargins left="0.7" right="0.7" top="0.75" bottom="0.75" header="0.3" footer="0.3"/>
  <pageSetup paperSize="8" scale="82" orientation="landscape" r:id="rId1"/>
  <headerFooter>
    <oddHeader>&amp;L&amp;"Calibri"&amp;11 [Restricted]&amp;1#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ET64"/>
  <sheetViews>
    <sheetView view="pageBreakPreview" zoomScale="90" zoomScaleNormal="100" zoomScaleSheetLayoutView="90" workbookViewId="0">
      <pane xSplit="1" ySplit="3" topLeftCell="R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45.28515625" style="39" customWidth="1"/>
    <col min="2" max="17" width="8.7109375" style="39" hidden="1" customWidth="1"/>
    <col min="18" max="16384" width="8.7109375" style="39"/>
  </cols>
  <sheetData>
    <row r="1" spans="1:33">
      <c r="A1" s="40" t="s">
        <v>102</v>
      </c>
    </row>
    <row r="2" spans="1:33" ht="15.75" thickBot="1">
      <c r="A2" s="41" t="s">
        <v>2</v>
      </c>
      <c r="V2" s="147"/>
      <c r="W2" s="147"/>
      <c r="X2" s="147"/>
      <c r="Y2" s="147"/>
      <c r="Z2" s="147"/>
      <c r="AA2" s="147"/>
      <c r="AB2" s="147"/>
      <c r="AC2" s="147"/>
    </row>
    <row r="3" spans="1:33" ht="15.75" thickBot="1">
      <c r="A3" s="16" t="s">
        <v>20</v>
      </c>
      <c r="B3" s="69" t="s">
        <v>163</v>
      </c>
      <c r="C3" s="69" t="s">
        <v>164</v>
      </c>
      <c r="D3" s="69" t="s">
        <v>165</v>
      </c>
      <c r="E3" s="69" t="s">
        <v>166</v>
      </c>
      <c r="F3" s="42" t="s">
        <v>32</v>
      </c>
      <c r="G3" s="42" t="s">
        <v>33</v>
      </c>
      <c r="H3" s="42" t="s">
        <v>34</v>
      </c>
      <c r="I3" s="42" t="s">
        <v>35</v>
      </c>
      <c r="J3" s="42" t="s">
        <v>145</v>
      </c>
      <c r="K3" s="42" t="s">
        <v>146</v>
      </c>
      <c r="L3" s="42" t="s">
        <v>147</v>
      </c>
      <c r="M3" s="42" t="s">
        <v>148</v>
      </c>
      <c r="N3" s="42" t="s">
        <v>36</v>
      </c>
      <c r="O3" s="42" t="s">
        <v>37</v>
      </c>
      <c r="P3" s="42" t="s">
        <v>38</v>
      </c>
      <c r="Q3" s="42" t="s">
        <v>39</v>
      </c>
      <c r="R3" s="42" t="s">
        <v>40</v>
      </c>
      <c r="S3" s="42" t="s">
        <v>41</v>
      </c>
      <c r="T3" s="42" t="s">
        <v>42</v>
      </c>
      <c r="U3" s="42" t="s">
        <v>43</v>
      </c>
      <c r="V3" s="42" t="s">
        <v>248</v>
      </c>
      <c r="W3" s="42" t="s">
        <v>249</v>
      </c>
      <c r="X3" s="42" t="s">
        <v>250</v>
      </c>
      <c r="Y3" s="42" t="s">
        <v>251</v>
      </c>
      <c r="Z3" s="42" t="s">
        <v>252</v>
      </c>
      <c r="AA3" s="42" t="s">
        <v>298</v>
      </c>
      <c r="AB3" s="42" t="s">
        <v>313</v>
      </c>
      <c r="AC3" s="42" t="s">
        <v>330</v>
      </c>
      <c r="AD3" s="42" t="s">
        <v>343</v>
      </c>
      <c r="AE3" s="42" t="s">
        <v>346</v>
      </c>
      <c r="AF3" s="42" t="s">
        <v>351</v>
      </c>
      <c r="AG3" s="42" t="s">
        <v>356</v>
      </c>
    </row>
    <row r="4" spans="1:33" ht="15.75" thickTop="1">
      <c r="A4" s="13" t="s">
        <v>28</v>
      </c>
      <c r="B4" s="10">
        <v>461.80200000000031</v>
      </c>
      <c r="C4" s="10">
        <v>527.66199999999867</v>
      </c>
      <c r="D4" s="10">
        <v>344.58700000000181</v>
      </c>
      <c r="E4" s="10">
        <v>518.81199999999922</v>
      </c>
      <c r="F4" s="10">
        <v>334.05000000000018</v>
      </c>
      <c r="G4" s="10">
        <v>500.87999999999988</v>
      </c>
      <c r="H4" s="10">
        <v>236.74799999999959</v>
      </c>
      <c r="I4" s="10">
        <v>582.88500000000204</v>
      </c>
      <c r="J4" s="10">
        <v>268.74199999999968</v>
      </c>
      <c r="K4" s="10">
        <v>472.15600000000006</v>
      </c>
      <c r="L4" s="10">
        <v>210.6340000000007</v>
      </c>
      <c r="M4" s="10">
        <v>396.12599999999986</v>
      </c>
      <c r="N4" s="10">
        <v>126.50300000000007</v>
      </c>
      <c r="O4" s="10">
        <v>419.91099999999994</v>
      </c>
      <c r="P4" s="10">
        <v>238.07899999999995</v>
      </c>
      <c r="Q4" s="10">
        <v>255.90399999999997</v>
      </c>
      <c r="R4" s="10">
        <v>110.88099999999984</v>
      </c>
      <c r="S4" s="10">
        <v>373.01699999999965</v>
      </c>
      <c r="T4" s="10">
        <v>277.84200000000004</v>
      </c>
      <c r="U4" s="10">
        <v>289.65300000000059</v>
      </c>
      <c r="V4" s="10">
        <v>65.932000000000002</v>
      </c>
      <c r="W4" s="10">
        <v>222.03500000000003</v>
      </c>
      <c r="X4" s="10">
        <v>161.47999999999996</v>
      </c>
      <c r="Y4" s="10">
        <v>224.74200000000002</v>
      </c>
      <c r="Z4" s="10">
        <v>143.52500000000003</v>
      </c>
      <c r="AA4" s="10">
        <v>355.05399999999963</v>
      </c>
      <c r="AB4" s="10">
        <v>273.399</v>
      </c>
      <c r="AC4" s="10">
        <v>539.15400000000022</v>
      </c>
      <c r="AD4" s="10">
        <v>319.75800000000015</v>
      </c>
      <c r="AE4" s="10">
        <v>457.92300000000012</v>
      </c>
      <c r="AF4" s="10">
        <v>250.52699999999996</v>
      </c>
      <c r="AG4" s="10">
        <v>594.02899999999954</v>
      </c>
    </row>
    <row r="5" spans="1:33">
      <c r="A5" s="13" t="s">
        <v>103</v>
      </c>
      <c r="B5" s="10">
        <v>-339.173</v>
      </c>
      <c r="C5" s="10">
        <v>177.56200000000001</v>
      </c>
      <c r="D5" s="10">
        <v>-483.04899999999998</v>
      </c>
      <c r="E5" s="10">
        <v>588.39799999999991</v>
      </c>
      <c r="F5" s="10">
        <v>-269.14999999999998</v>
      </c>
      <c r="G5" s="10">
        <v>226.74199999999996</v>
      </c>
      <c r="H5" s="10">
        <v>65.497000000000014</v>
      </c>
      <c r="I5" s="10">
        <v>237.83199999999999</v>
      </c>
      <c r="J5" s="10">
        <v>-189.78799999999998</v>
      </c>
      <c r="K5" s="10">
        <v>207.36064999999999</v>
      </c>
      <c r="L5" s="10">
        <v>-163.5145</v>
      </c>
      <c r="M5" s="10">
        <v>16.337</v>
      </c>
      <c r="N5" s="10">
        <v>-99.300000000000011</v>
      </c>
      <c r="O5" s="10">
        <v>-54.963000000000008</v>
      </c>
      <c r="P5" s="10">
        <v>-276.28599999999994</v>
      </c>
      <c r="Q5" s="10">
        <v>287.55699999999996</v>
      </c>
      <c r="R5" s="10">
        <v>-243</v>
      </c>
      <c r="S5" s="10">
        <v>-37.278999999999996</v>
      </c>
      <c r="T5" s="10">
        <v>-138.70800000000003</v>
      </c>
      <c r="U5" s="10">
        <v>-135.6</v>
      </c>
      <c r="V5" s="10">
        <v>-564.56499999999994</v>
      </c>
      <c r="W5" s="10">
        <v>568.98599999999999</v>
      </c>
      <c r="X5" s="10">
        <v>-354.00800000000004</v>
      </c>
      <c r="Y5" s="10">
        <v>145.61699999999996</v>
      </c>
      <c r="Z5" s="10">
        <v>-440.245</v>
      </c>
      <c r="AA5" s="10">
        <v>241.065</v>
      </c>
      <c r="AB5" s="10">
        <v>-776.47199999999998</v>
      </c>
      <c r="AC5" s="10">
        <v>250.94899999999996</v>
      </c>
      <c r="AD5" s="10">
        <v>-721.69299999999998</v>
      </c>
      <c r="AE5" s="10">
        <v>254.66200000000003</v>
      </c>
      <c r="AF5" s="10">
        <v>-193.57499999999999</v>
      </c>
      <c r="AG5" s="10">
        <v>92.556000000000012</v>
      </c>
    </row>
    <row r="6" spans="1:33">
      <c r="A6" s="30" t="s">
        <v>104</v>
      </c>
      <c r="B6" s="31">
        <v>122.6290000000003</v>
      </c>
      <c r="C6" s="31">
        <v>705.22399999999868</v>
      </c>
      <c r="D6" s="31">
        <v>-138.46199999999817</v>
      </c>
      <c r="E6" s="31">
        <v>1107.2099999999991</v>
      </c>
      <c r="F6" s="31">
        <v>64.900000000000205</v>
      </c>
      <c r="G6" s="31">
        <v>727.62199999999984</v>
      </c>
      <c r="H6" s="31">
        <v>302.24499999999961</v>
      </c>
      <c r="I6" s="31">
        <v>820.71700000000203</v>
      </c>
      <c r="J6" s="31">
        <v>78.953999999999695</v>
      </c>
      <c r="K6" s="31">
        <v>679.51665000000003</v>
      </c>
      <c r="L6" s="31">
        <v>47.119500000000698</v>
      </c>
      <c r="M6" s="31">
        <v>412.46299999999985</v>
      </c>
      <c r="N6" s="31">
        <v>27.203000000000202</v>
      </c>
      <c r="O6" s="31">
        <v>364.94799999999992</v>
      </c>
      <c r="P6" s="31">
        <v>-38.206999999999994</v>
      </c>
      <c r="Q6" s="31">
        <v>543.4609999999999</v>
      </c>
      <c r="R6" s="31">
        <v>-132.11900000000014</v>
      </c>
      <c r="S6" s="31">
        <v>335.73799999999966</v>
      </c>
      <c r="T6" s="31">
        <v>139.13400000000001</v>
      </c>
      <c r="U6" s="31">
        <v>154.05300000000059</v>
      </c>
      <c r="V6" s="31">
        <v>-498.63299999999992</v>
      </c>
      <c r="W6" s="31">
        <v>791.02099999999996</v>
      </c>
      <c r="X6" s="31">
        <v>-192.52800000000008</v>
      </c>
      <c r="Y6" s="31">
        <v>370.35899999999998</v>
      </c>
      <c r="Z6" s="31">
        <v>-296.71999999999997</v>
      </c>
      <c r="AA6" s="31">
        <v>596.11899999999969</v>
      </c>
      <c r="AB6" s="31">
        <v>-503.07299999999975</v>
      </c>
      <c r="AC6" s="31">
        <v>790.10300000000018</v>
      </c>
      <c r="AD6" s="31">
        <v>-401.93499999999983</v>
      </c>
      <c r="AE6" s="31">
        <v>712.58500000000015</v>
      </c>
      <c r="AF6" s="31">
        <v>56.95199999999997</v>
      </c>
      <c r="AG6" s="31">
        <v>686.58499999999958</v>
      </c>
    </row>
    <row r="7" spans="1:33">
      <c r="A7" s="13"/>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c r="A8" s="13" t="s">
        <v>105</v>
      </c>
      <c r="B8" s="10">
        <v>0</v>
      </c>
      <c r="C8" s="10">
        <v>0</v>
      </c>
      <c r="D8" s="10">
        <v>0</v>
      </c>
      <c r="E8" s="10">
        <v>5.335</v>
      </c>
      <c r="F8" s="10">
        <v>23.927</v>
      </c>
      <c r="G8" s="10">
        <v>0</v>
      </c>
      <c r="H8" s="10">
        <v>0</v>
      </c>
      <c r="I8" s="10">
        <v>0</v>
      </c>
      <c r="J8" s="10">
        <v>0</v>
      </c>
      <c r="K8" s="10">
        <v>0</v>
      </c>
      <c r="L8" s="10">
        <v>0</v>
      </c>
      <c r="M8" s="10">
        <v>0</v>
      </c>
      <c r="N8" s="10">
        <v>0</v>
      </c>
      <c r="O8" s="10">
        <v>229.904</v>
      </c>
      <c r="P8" s="10">
        <v>0</v>
      </c>
      <c r="Q8" s="10">
        <v>0</v>
      </c>
      <c r="R8" s="10">
        <v>86.834000000000003</v>
      </c>
      <c r="S8" s="10">
        <v>0</v>
      </c>
      <c r="T8" s="10">
        <v>0</v>
      </c>
      <c r="U8" s="10">
        <v>325.5</v>
      </c>
      <c r="V8" s="10">
        <v>0</v>
      </c>
      <c r="W8" s="10">
        <v>0</v>
      </c>
      <c r="X8" s="10">
        <v>0</v>
      </c>
      <c r="Y8" s="10">
        <v>101.648</v>
      </c>
      <c r="Z8" s="10">
        <v>1.8089999999999999</v>
      </c>
      <c r="AA8" s="10">
        <v>1106.425</v>
      </c>
      <c r="AB8" s="10" t="s">
        <v>67</v>
      </c>
      <c r="AC8" s="10">
        <v>904.91700000000003</v>
      </c>
      <c r="AD8" s="10" t="s">
        <v>67</v>
      </c>
      <c r="AE8" s="10">
        <v>296.95</v>
      </c>
      <c r="AF8" s="10">
        <v>-0.15100000000001046</v>
      </c>
      <c r="AG8" s="10" t="s">
        <v>67</v>
      </c>
    </row>
    <row r="9" spans="1:33">
      <c r="A9" s="13" t="s">
        <v>106</v>
      </c>
      <c r="B9" s="10">
        <v>0</v>
      </c>
      <c r="C9" s="10">
        <v>0</v>
      </c>
      <c r="D9" s="10">
        <v>0</v>
      </c>
      <c r="E9" s="10">
        <v>0</v>
      </c>
      <c r="F9" s="10">
        <v>0</v>
      </c>
      <c r="G9" s="10">
        <v>-99.798000000000002</v>
      </c>
      <c r="H9" s="10">
        <v>-173.87400000000002</v>
      </c>
      <c r="I9" s="10">
        <v>-41.465999999999951</v>
      </c>
      <c r="J9" s="10">
        <v>0</v>
      </c>
      <c r="K9" s="10">
        <v>-154.858</v>
      </c>
      <c r="L9" s="10">
        <v>-72.490000000000009</v>
      </c>
      <c r="M9" s="10">
        <v>-678.04600000000005</v>
      </c>
      <c r="N9" s="10">
        <v>-2.3010000000000144</v>
      </c>
      <c r="O9" s="10">
        <v>-263.315</v>
      </c>
      <c r="P9" s="10">
        <v>42.644999999999996</v>
      </c>
      <c r="Q9" s="10">
        <v>1.2434497875801753E-14</v>
      </c>
      <c r="R9" s="10">
        <v>-0.93400000000000005</v>
      </c>
      <c r="S9" s="10">
        <v>-11.933000000000002</v>
      </c>
      <c r="T9" s="10">
        <v>-1261.0885820000001</v>
      </c>
      <c r="U9" s="10">
        <v>-319.62400000000002</v>
      </c>
      <c r="V9" s="10">
        <v>-13.31</v>
      </c>
      <c r="W9" s="10">
        <v>-34.484000000000002</v>
      </c>
      <c r="X9" s="10">
        <v>-9.8990000000000951</v>
      </c>
      <c r="Y9" s="10">
        <v>-548.59399999999994</v>
      </c>
      <c r="Z9" s="10">
        <v>-0.11899999999999977</v>
      </c>
      <c r="AA9" s="10">
        <v>-595.88499999999999</v>
      </c>
      <c r="AB9" s="10">
        <v>-517.53499999999997</v>
      </c>
      <c r="AC9" s="10">
        <v>-136.74</v>
      </c>
      <c r="AD9" s="10">
        <v>-4.3940000000000001</v>
      </c>
      <c r="AE9" s="10">
        <v>-76.72399999999999</v>
      </c>
      <c r="AF9" s="10">
        <v>-153.89599999999999</v>
      </c>
      <c r="AG9" s="10" t="s">
        <v>67</v>
      </c>
    </row>
    <row r="10" spans="1:33">
      <c r="A10" s="13" t="s">
        <v>107</v>
      </c>
      <c r="B10" s="10">
        <v>-32.243000000000002</v>
      </c>
      <c r="C10" s="10">
        <v>-19.911000000000001</v>
      </c>
      <c r="D10" s="10">
        <v>-33.604999999999997</v>
      </c>
      <c r="E10" s="10">
        <v>-34.233000000000004</v>
      </c>
      <c r="F10" s="10">
        <v>-22.722000000000001</v>
      </c>
      <c r="G10" s="10">
        <v>-19.502000000000002</v>
      </c>
      <c r="H10" s="10">
        <v>-28.099000000000004</v>
      </c>
      <c r="I10" s="10">
        <v>-74.019999999999982</v>
      </c>
      <c r="J10" s="10">
        <v>-46.808999999999997</v>
      </c>
      <c r="K10" s="10">
        <v>-72.073999999999998</v>
      </c>
      <c r="L10" s="10">
        <v>-99.55</v>
      </c>
      <c r="M10" s="10">
        <v>-100.31299999999996</v>
      </c>
      <c r="N10" s="10">
        <v>-61.908999999999992</v>
      </c>
      <c r="O10" s="10">
        <v>-46.981000000000002</v>
      </c>
      <c r="P10" s="10">
        <v>-33.524999999999999</v>
      </c>
      <c r="Q10" s="10">
        <v>-75.076000000000022</v>
      </c>
      <c r="R10" s="10">
        <v>-46.198999999999998</v>
      </c>
      <c r="S10" s="10">
        <v>-121.29299999999999</v>
      </c>
      <c r="T10" s="10">
        <v>-50.509000000000029</v>
      </c>
      <c r="U10" s="10">
        <v>-74.80499999999995</v>
      </c>
      <c r="V10" s="10">
        <v>-57.221999999999994</v>
      </c>
      <c r="W10" s="10">
        <v>-88.309999999999988</v>
      </c>
      <c r="X10" s="10">
        <v>-68.00200000000001</v>
      </c>
      <c r="Y10" s="10">
        <v>-94.444000000000003</v>
      </c>
      <c r="Z10" s="10">
        <v>-58.146999999999998</v>
      </c>
      <c r="AA10" s="10">
        <v>-85.281000000000006</v>
      </c>
      <c r="AB10" s="10">
        <v>-115.05100000000002</v>
      </c>
      <c r="AC10" s="10">
        <v>-71.48599999999999</v>
      </c>
      <c r="AD10" s="10">
        <v>-122.242</v>
      </c>
      <c r="AE10" s="10">
        <v>-101.32099999999998</v>
      </c>
      <c r="AF10" s="10">
        <v>-444.61400000000003</v>
      </c>
      <c r="AG10" s="10">
        <v>-96.846000000000004</v>
      </c>
    </row>
    <row r="11" spans="1:33">
      <c r="A11" s="13" t="s">
        <v>108</v>
      </c>
      <c r="B11" s="10">
        <v>0</v>
      </c>
      <c r="C11" s="10">
        <v>0</v>
      </c>
      <c r="D11" s="10">
        <v>0</v>
      </c>
      <c r="E11" s="10">
        <v>0</v>
      </c>
      <c r="F11" s="10">
        <v>0</v>
      </c>
      <c r="G11" s="10">
        <v>61.161000000000001</v>
      </c>
      <c r="H11" s="10">
        <v>23.224999999999994</v>
      </c>
      <c r="I11" s="10">
        <v>0</v>
      </c>
      <c r="J11" s="10">
        <v>0</v>
      </c>
      <c r="K11" s="10">
        <v>0</v>
      </c>
      <c r="L11" s="10">
        <v>0</v>
      </c>
      <c r="M11" s="10">
        <v>0</v>
      </c>
      <c r="N11" s="10"/>
      <c r="O11" s="10">
        <v>0</v>
      </c>
      <c r="P11" s="10">
        <v>0</v>
      </c>
      <c r="Q11" s="10">
        <v>0</v>
      </c>
      <c r="R11" s="10">
        <v>0</v>
      </c>
      <c r="S11" s="10">
        <v>-0.41699999999999998</v>
      </c>
      <c r="T11" s="10">
        <v>12.952999999999999</v>
      </c>
      <c r="U11" s="10">
        <v>-5.2759999999999962</v>
      </c>
      <c r="V11" s="10">
        <v>7.9529999999999994</v>
      </c>
      <c r="W11" s="10">
        <v>-0.46099999999999852</v>
      </c>
      <c r="X11" s="10">
        <v>-33.662999999999997</v>
      </c>
      <c r="Y11" s="10">
        <v>42.893999999999991</v>
      </c>
      <c r="Z11" s="10">
        <v>11.472</v>
      </c>
      <c r="AA11" s="10">
        <v>-5.8889999999999247</v>
      </c>
      <c r="AB11" s="10">
        <v>-46.670000000000101</v>
      </c>
      <c r="AC11" s="10">
        <v>73.08</v>
      </c>
      <c r="AD11" s="10">
        <v>-13.342000000000001</v>
      </c>
      <c r="AE11" s="10">
        <v>-63.849000000000004</v>
      </c>
      <c r="AF11" s="10">
        <v>52.188999999999979</v>
      </c>
      <c r="AG11" s="10">
        <v>-50.636999999999958</v>
      </c>
    </row>
    <row r="12" spans="1:33">
      <c r="A12" s="30" t="s">
        <v>109</v>
      </c>
      <c r="B12" s="31">
        <v>-32.243000000000002</v>
      </c>
      <c r="C12" s="31">
        <v>-19.911000000000001</v>
      </c>
      <c r="D12" s="31">
        <v>-33.604999999999997</v>
      </c>
      <c r="E12" s="31">
        <v>-28.898000000000003</v>
      </c>
      <c r="F12" s="31">
        <v>1.2049999999999983</v>
      </c>
      <c r="G12" s="31">
        <v>-58.13900000000001</v>
      </c>
      <c r="H12" s="31">
        <v>-178.74800000000002</v>
      </c>
      <c r="I12" s="31">
        <v>-115.48599999999993</v>
      </c>
      <c r="J12" s="31">
        <v>-46.808999999999997</v>
      </c>
      <c r="K12" s="31">
        <v>-226.93200000000002</v>
      </c>
      <c r="L12" s="31">
        <v>-172.04000000000002</v>
      </c>
      <c r="M12" s="31">
        <v>-778.35900000000004</v>
      </c>
      <c r="N12" s="31">
        <v>-64.210000000000022</v>
      </c>
      <c r="O12" s="31">
        <v>-80.391999999999996</v>
      </c>
      <c r="P12" s="31">
        <v>9.1199999999999974</v>
      </c>
      <c r="Q12" s="31">
        <v>-75.076000000000008</v>
      </c>
      <c r="R12" s="31">
        <v>39.701000000000008</v>
      </c>
      <c r="S12" s="31">
        <v>-133.643</v>
      </c>
      <c r="T12" s="31">
        <v>-1298.6445820000001</v>
      </c>
      <c r="U12" s="31">
        <v>-74.20499999999997</v>
      </c>
      <c r="V12" s="31">
        <v>-62.578999999999994</v>
      </c>
      <c r="W12" s="31">
        <v>-123.25499999999998</v>
      </c>
      <c r="X12" s="31">
        <v>-111.56400000000011</v>
      </c>
      <c r="Y12" s="31">
        <v>-498.49599999999987</v>
      </c>
      <c r="Z12" s="31">
        <v>-44.984999999999999</v>
      </c>
      <c r="AA12" s="31">
        <v>419.37</v>
      </c>
      <c r="AB12" s="31">
        <v>-679.25600000000009</v>
      </c>
      <c r="AC12" s="31">
        <v>769.77100000000007</v>
      </c>
      <c r="AD12" s="31">
        <v>-139.97800000000001</v>
      </c>
      <c r="AE12" s="31">
        <v>55.056000000000012</v>
      </c>
      <c r="AF12" s="31">
        <v>-546.47200000000009</v>
      </c>
      <c r="AG12" s="31">
        <v>-147.48299999999995</v>
      </c>
    </row>
    <row r="13" spans="1:33">
      <c r="A13" s="13"/>
      <c r="B13" s="10"/>
      <c r="C13" s="10"/>
      <c r="D13" s="10"/>
      <c r="E13" s="10"/>
      <c r="F13" s="10"/>
      <c r="G13" s="10"/>
      <c r="H13" s="10"/>
      <c r="I13" s="10"/>
      <c r="J13" s="10"/>
      <c r="K13" s="10"/>
      <c r="L13" s="10"/>
      <c r="M13" s="10"/>
      <c r="N13" s="10">
        <v>0</v>
      </c>
      <c r="O13" s="10"/>
      <c r="P13" s="10"/>
      <c r="Q13" s="10"/>
      <c r="R13" s="10"/>
      <c r="S13" s="10"/>
      <c r="T13" s="10"/>
      <c r="U13" s="10"/>
      <c r="V13" s="10"/>
      <c r="W13" s="10"/>
      <c r="X13" s="10"/>
      <c r="Y13" s="10"/>
      <c r="Z13" s="10"/>
      <c r="AA13" s="10"/>
      <c r="AB13" s="10"/>
      <c r="AC13" s="10"/>
      <c r="AD13" s="10"/>
      <c r="AE13" s="10"/>
      <c r="AF13" s="10"/>
      <c r="AG13" s="10"/>
    </row>
    <row r="14" spans="1:33">
      <c r="A14" s="13" t="s">
        <v>110</v>
      </c>
      <c r="B14" s="10">
        <v>-282.52</v>
      </c>
      <c r="C14" s="10">
        <v>-73.867999999999995</v>
      </c>
      <c r="D14" s="10">
        <v>67.802999999999997</v>
      </c>
      <c r="E14" s="10">
        <v>-899.03700000000003</v>
      </c>
      <c r="F14" s="10">
        <v>37.26</v>
      </c>
      <c r="G14" s="10">
        <v>89.955999999999989</v>
      </c>
      <c r="H14" s="10">
        <v>-362.726</v>
      </c>
      <c r="I14" s="10">
        <v>-376.66899999999998</v>
      </c>
      <c r="J14" s="10">
        <v>-243.06100000000001</v>
      </c>
      <c r="K14" s="10">
        <v>377.12400000000002</v>
      </c>
      <c r="L14" s="10">
        <v>-7.8530000000000086</v>
      </c>
      <c r="M14" s="10">
        <v>749.69</v>
      </c>
      <c r="N14" s="10">
        <v>-70.551000000000158</v>
      </c>
      <c r="O14" s="10">
        <v>154.34300000000007</v>
      </c>
      <c r="P14" s="10">
        <v>-243.90499999999992</v>
      </c>
      <c r="Q14" s="10">
        <v>-617.60599999999999</v>
      </c>
      <c r="R14" s="10">
        <v>43.591999999999999</v>
      </c>
      <c r="S14" s="10">
        <v>140.863</v>
      </c>
      <c r="T14" s="10">
        <v>1221.4617919999998</v>
      </c>
      <c r="U14" s="10">
        <v>88.190999999999804</v>
      </c>
      <c r="V14" s="10">
        <v>470.90500000000003</v>
      </c>
      <c r="W14" s="10">
        <v>-179.28000000000003</v>
      </c>
      <c r="X14" s="10">
        <v>-255.61699999999999</v>
      </c>
      <c r="Y14" s="10">
        <v>391.10599999999994</v>
      </c>
      <c r="Z14" s="10">
        <v>132.04</v>
      </c>
      <c r="AA14" s="10">
        <v>1463.2840000000001</v>
      </c>
      <c r="AB14" s="10">
        <v>-597.27200000000016</v>
      </c>
      <c r="AC14" s="10">
        <v>-770.57899999999995</v>
      </c>
      <c r="AD14" s="10">
        <v>-69.097999999999999</v>
      </c>
      <c r="AE14" s="10">
        <v>349.846</v>
      </c>
      <c r="AF14" s="10">
        <v>342.01100000000002</v>
      </c>
      <c r="AG14" s="10">
        <v>-170.86900000000003</v>
      </c>
    </row>
    <row r="15" spans="1:33">
      <c r="A15" s="13" t="s">
        <v>111</v>
      </c>
      <c r="B15" s="10">
        <v>0</v>
      </c>
      <c r="C15" s="10">
        <v>-498.024</v>
      </c>
      <c r="D15" s="10">
        <v>0</v>
      </c>
      <c r="E15" s="10">
        <v>0</v>
      </c>
      <c r="F15" s="10">
        <v>0</v>
      </c>
      <c r="G15" s="10">
        <v>-599.51300000000003</v>
      </c>
      <c r="H15" s="10">
        <v>0</v>
      </c>
      <c r="I15" s="10">
        <v>0</v>
      </c>
      <c r="J15" s="10">
        <v>0</v>
      </c>
      <c r="K15" s="10">
        <v>-666.22699999999998</v>
      </c>
      <c r="L15" s="10">
        <v>0</v>
      </c>
      <c r="M15" s="10">
        <v>0</v>
      </c>
      <c r="N15" s="10">
        <v>0</v>
      </c>
      <c r="O15" s="10">
        <v>-699.61599999999999</v>
      </c>
      <c r="P15" s="10">
        <v>0</v>
      </c>
      <c r="Q15" s="10">
        <v>0</v>
      </c>
      <c r="R15" s="10">
        <v>0</v>
      </c>
      <c r="S15" s="10">
        <v>-732.99302999999998</v>
      </c>
      <c r="T15" s="10">
        <v>0</v>
      </c>
      <c r="U15" s="10">
        <v>0</v>
      </c>
      <c r="V15" s="10">
        <v>0</v>
      </c>
      <c r="W15" s="10">
        <v>-766.52499999999998</v>
      </c>
      <c r="X15" s="10">
        <v>-0.30100000000004457</v>
      </c>
      <c r="Y15" s="10">
        <v>2.6000000000067303E-2</v>
      </c>
      <c r="Z15" s="10" t="s">
        <v>67</v>
      </c>
      <c r="AA15" s="10">
        <v>-799.96600000000001</v>
      </c>
      <c r="AB15" s="10" t="s">
        <v>67</v>
      </c>
      <c r="AC15" s="10" t="s">
        <v>67</v>
      </c>
      <c r="AD15" s="10" t="s">
        <v>67</v>
      </c>
      <c r="AE15" s="10">
        <v>-834.06500000000005</v>
      </c>
      <c r="AF15" s="10">
        <v>-1.0999999999967258E-2</v>
      </c>
      <c r="AG15" s="10" t="s">
        <v>67</v>
      </c>
    </row>
    <row r="16" spans="1:33">
      <c r="A16" s="13" t="s">
        <v>360</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v>-257.416</v>
      </c>
    </row>
    <row r="17" spans="1:33 16374:16374">
      <c r="A17" s="13" t="s">
        <v>112</v>
      </c>
      <c r="B17" s="10">
        <v>94</v>
      </c>
      <c r="C17" s="10">
        <v>-73.635999999999996</v>
      </c>
      <c r="D17" s="10">
        <v>-3.9229999999999983</v>
      </c>
      <c r="E17" s="10">
        <v>-67.441000000000003</v>
      </c>
      <c r="F17" s="10">
        <v>16.295000000000002</v>
      </c>
      <c r="G17" s="10">
        <v>-72.295000000000002</v>
      </c>
      <c r="H17" s="10">
        <v>28.186</v>
      </c>
      <c r="I17" s="10">
        <v>-34.271999999999998</v>
      </c>
      <c r="J17" s="10">
        <v>22.59</v>
      </c>
      <c r="K17" s="10">
        <v>-70.039500000000004</v>
      </c>
      <c r="L17" s="10">
        <v>3.5020000000000095</v>
      </c>
      <c r="M17" s="10">
        <v>-62.353499999999997</v>
      </c>
      <c r="N17" s="10">
        <v>41.800000000000011</v>
      </c>
      <c r="O17" s="10">
        <v>26.901</v>
      </c>
      <c r="P17" s="10">
        <v>-46.099999999999994</v>
      </c>
      <c r="Q17" s="10">
        <v>250.40000000000003</v>
      </c>
      <c r="R17" s="10">
        <v>8</v>
      </c>
      <c r="S17" s="10">
        <v>1.841</v>
      </c>
      <c r="T17" s="10">
        <v>-38.423000000000002</v>
      </c>
      <c r="U17" s="10">
        <v>-76.7</v>
      </c>
      <c r="V17" s="10">
        <v>-54.27800000000002</v>
      </c>
      <c r="W17" s="10">
        <v>-29.019999999999982</v>
      </c>
      <c r="X17" s="10">
        <v>-30.716000000000022</v>
      </c>
      <c r="Y17" s="10">
        <v>43.774000000000029</v>
      </c>
      <c r="Z17" s="10">
        <v>11.835000000000001</v>
      </c>
      <c r="AA17" s="10">
        <v>9.2659999999999165</v>
      </c>
      <c r="AB17" s="10">
        <v>15.173000000000116</v>
      </c>
      <c r="AC17" s="10">
        <v>187.42400000000001</v>
      </c>
      <c r="AD17" s="10">
        <v>-2.177</v>
      </c>
      <c r="AE17" s="10">
        <v>86.185000000000102</v>
      </c>
      <c r="AF17" s="10">
        <v>-81.146000000000143</v>
      </c>
      <c r="AG17" s="10">
        <v>28.798000000000002</v>
      </c>
    </row>
    <row r="18" spans="1:33 16374:16374">
      <c r="A18" s="30" t="s">
        <v>113</v>
      </c>
      <c r="B18" s="31">
        <v>-188.51999999999998</v>
      </c>
      <c r="C18" s="31">
        <v>-645.52800000000002</v>
      </c>
      <c r="D18" s="31">
        <v>63.879999999999995</v>
      </c>
      <c r="E18" s="31">
        <v>-966.47800000000007</v>
      </c>
      <c r="F18" s="31">
        <v>53.555</v>
      </c>
      <c r="G18" s="31">
        <v>-581.85199999999998</v>
      </c>
      <c r="H18" s="31">
        <v>-334.54</v>
      </c>
      <c r="I18" s="31">
        <v>-410.94099999999997</v>
      </c>
      <c r="J18" s="31">
        <v>-220.471</v>
      </c>
      <c r="K18" s="31">
        <v>-359.14249999999993</v>
      </c>
      <c r="L18" s="31">
        <v>-4.3509999999999991</v>
      </c>
      <c r="M18" s="31">
        <v>687.33650000000011</v>
      </c>
      <c r="N18" s="31">
        <v>-28.751000000000261</v>
      </c>
      <c r="O18" s="31">
        <v>-518.37199999999996</v>
      </c>
      <c r="P18" s="31">
        <v>-290.00499999999988</v>
      </c>
      <c r="Q18" s="31">
        <v>-367.20599999999996</v>
      </c>
      <c r="R18" s="31">
        <v>51.591999999999999</v>
      </c>
      <c r="S18" s="31">
        <v>-590.28903000000003</v>
      </c>
      <c r="T18" s="31">
        <v>1183.0387919999998</v>
      </c>
      <c r="U18" s="31">
        <v>11.490999999999801</v>
      </c>
      <c r="V18" s="31">
        <v>416.62700000000001</v>
      </c>
      <c r="W18" s="31">
        <v>-974.82500000000005</v>
      </c>
      <c r="X18" s="31">
        <v>-286.63400000000007</v>
      </c>
      <c r="Y18" s="31">
        <v>434.90600000000006</v>
      </c>
      <c r="Z18" s="31">
        <v>143.874</v>
      </c>
      <c r="AA18" s="31">
        <v>672.58400000000006</v>
      </c>
      <c r="AB18" s="31">
        <v>-582.09900000000005</v>
      </c>
      <c r="AC18" s="31">
        <v>-583.15499999999997</v>
      </c>
      <c r="AD18" s="31">
        <v>-71.275000000000006</v>
      </c>
      <c r="AE18" s="31">
        <v>-398.03399999999993</v>
      </c>
      <c r="AF18" s="31">
        <v>260.85399999999993</v>
      </c>
      <c r="AG18" s="31">
        <v>-399.48700000000002</v>
      </c>
    </row>
    <row r="19" spans="1:33 16374:16374">
      <c r="A19" s="18"/>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3 16374:16374">
      <c r="A20" s="44" t="s">
        <v>114</v>
      </c>
      <c r="B20" s="61" t="s">
        <v>67</v>
      </c>
      <c r="C20" s="61" t="s">
        <v>67</v>
      </c>
      <c r="D20" s="61" t="s">
        <v>67</v>
      </c>
      <c r="E20" s="61" t="s">
        <v>67</v>
      </c>
      <c r="F20" s="61" t="s">
        <v>67</v>
      </c>
      <c r="G20" s="61" t="s">
        <v>67</v>
      </c>
      <c r="H20" s="61" t="s">
        <v>67</v>
      </c>
      <c r="I20" s="61" t="s">
        <v>67</v>
      </c>
      <c r="J20" s="61" t="s">
        <v>67</v>
      </c>
      <c r="K20" s="61" t="s">
        <v>67</v>
      </c>
      <c r="L20" s="61" t="s">
        <v>67</v>
      </c>
      <c r="M20" s="61" t="s">
        <v>67</v>
      </c>
      <c r="N20" s="31">
        <v>-65.758000000000095</v>
      </c>
      <c r="O20" s="31">
        <v>-233.81600000000003</v>
      </c>
      <c r="P20" s="31">
        <v>-319.09199999999987</v>
      </c>
      <c r="Q20" s="31">
        <v>101.17899999999992</v>
      </c>
      <c r="R20" s="31">
        <v>-40.826000000000136</v>
      </c>
      <c r="S20" s="31">
        <v>-388.19403000000034</v>
      </c>
      <c r="T20" s="31">
        <v>23.528209999999717</v>
      </c>
      <c r="U20" s="31">
        <v>91.339000000000425</v>
      </c>
      <c r="V20" s="31">
        <v>-144.58499999999992</v>
      </c>
      <c r="W20" s="31">
        <v>-307.05899999999997</v>
      </c>
      <c r="X20" s="31">
        <v>-590.72600000000034</v>
      </c>
      <c r="Y20" s="31">
        <v>306.76900000000018</v>
      </c>
      <c r="Z20" s="31">
        <v>-197.83099999999996</v>
      </c>
      <c r="AA20" s="31">
        <v>1688.0729999999999</v>
      </c>
      <c r="AB20" s="31">
        <v>-1764.4279999999999</v>
      </c>
      <c r="AC20" s="31">
        <v>976.71900000000028</v>
      </c>
      <c r="AD20" s="31">
        <v>-613.18799999999976</v>
      </c>
      <c r="AE20" s="31">
        <v>369.60700000000026</v>
      </c>
      <c r="AF20" s="31">
        <v>-228.66600000000017</v>
      </c>
      <c r="AG20" s="31">
        <v>139.61499999999961</v>
      </c>
    </row>
    <row r="21" spans="1:33 16374:16374">
      <c r="A21" s="4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16374:16374">
      <c r="A22" s="44" t="s">
        <v>115</v>
      </c>
      <c r="B22" s="61" t="s">
        <v>67</v>
      </c>
      <c r="C22" s="61" t="s">
        <v>67</v>
      </c>
      <c r="D22" s="61" t="s">
        <v>67</v>
      </c>
      <c r="E22" s="61" t="s">
        <v>67</v>
      </c>
      <c r="F22" s="61" t="s">
        <v>67</v>
      </c>
      <c r="G22" s="61" t="s">
        <v>67</v>
      </c>
      <c r="H22" s="61" t="s">
        <v>67</v>
      </c>
      <c r="I22" s="61" t="s">
        <v>67</v>
      </c>
      <c r="J22" s="61" t="s">
        <v>67</v>
      </c>
      <c r="K22" s="61" t="s">
        <v>67</v>
      </c>
      <c r="L22" s="61" t="s">
        <v>67</v>
      </c>
      <c r="M22" s="61" t="s">
        <v>67</v>
      </c>
      <c r="N22" s="31">
        <v>68.104000000000028</v>
      </c>
      <c r="O22" s="31">
        <v>70.808999999999997</v>
      </c>
      <c r="P22" s="31">
        <v>75.953999999999994</v>
      </c>
      <c r="Q22" s="31">
        <v>81.712000000000003</v>
      </c>
      <c r="R22" s="31">
        <v>89.741</v>
      </c>
      <c r="S22" s="31">
        <v>0</v>
      </c>
      <c r="T22" s="31">
        <v>0</v>
      </c>
      <c r="U22" s="31">
        <v>0</v>
      </c>
      <c r="V22" s="31">
        <v>31.556999999999999</v>
      </c>
      <c r="W22" s="31">
        <v>1063.422</v>
      </c>
      <c r="X22" s="31">
        <v>27.815000000000072</v>
      </c>
      <c r="Y22" s="31">
        <v>37.519999999999996</v>
      </c>
      <c r="Z22" s="31">
        <v>25.928999999999998</v>
      </c>
      <c r="AA22" s="31">
        <v>3.0480000000000018</v>
      </c>
      <c r="AB22" s="31">
        <v>-1.0259999999999998</v>
      </c>
      <c r="AC22" s="31">
        <v>14.359</v>
      </c>
      <c r="AD22" s="31">
        <v>-0.81200000000000006</v>
      </c>
      <c r="AE22" s="31">
        <v>4.766</v>
      </c>
      <c r="AF22" s="31">
        <v>-0.95300000000000029</v>
      </c>
      <c r="AG22" s="31">
        <v>-11.107999999999999</v>
      </c>
    </row>
    <row r="23" spans="1:33 16374:16374">
      <c r="A23" s="18"/>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pans="1:33 16374:16374">
      <c r="A24" s="30" t="s">
        <v>116</v>
      </c>
      <c r="B24" s="89">
        <v>-98.133999999999673</v>
      </c>
      <c r="C24" s="31">
        <v>39.784999999998718</v>
      </c>
      <c r="D24" s="31">
        <v>-108.18699999999816</v>
      </c>
      <c r="E24" s="31">
        <v>111.83399999999915</v>
      </c>
      <c r="F24" s="31">
        <v>119.6600000000002</v>
      </c>
      <c r="G24" s="31">
        <v>87.630999999999858</v>
      </c>
      <c r="H24" s="31">
        <v>-211.04300000000043</v>
      </c>
      <c r="I24" s="31">
        <v>294.29000000000207</v>
      </c>
      <c r="J24" s="31">
        <v>-188.32600000000031</v>
      </c>
      <c r="K24" s="31">
        <v>93.442150000000083</v>
      </c>
      <c r="L24" s="31">
        <v>-129.27149999999932</v>
      </c>
      <c r="M24" s="31">
        <v>321.44049999999993</v>
      </c>
      <c r="N24" s="31">
        <v>2.3459999999999184</v>
      </c>
      <c r="O24" s="31">
        <v>-163.00700000000003</v>
      </c>
      <c r="P24" s="31">
        <v>-243.13799999999986</v>
      </c>
      <c r="Q24" s="31">
        <v>182.89099999999991</v>
      </c>
      <c r="R24" s="31">
        <v>48.914999999999864</v>
      </c>
      <c r="S24" s="31">
        <v>-388.19403000000034</v>
      </c>
      <c r="T24" s="31">
        <v>23.528209999999717</v>
      </c>
      <c r="U24" s="31">
        <v>91.339000000000425</v>
      </c>
      <c r="V24" s="31">
        <v>-113.02799999999992</v>
      </c>
      <c r="W24" s="31">
        <v>756.36300000000006</v>
      </c>
      <c r="X24" s="31">
        <v>-562.91100000000029</v>
      </c>
      <c r="Y24" s="31">
        <v>344.28900000000016</v>
      </c>
      <c r="Z24" s="31">
        <v>-171.90199999999996</v>
      </c>
      <c r="AA24" s="31">
        <v>1691.1209999999999</v>
      </c>
      <c r="AB24" s="31">
        <v>-1765.454</v>
      </c>
      <c r="AC24" s="31">
        <v>991.07800000000032</v>
      </c>
      <c r="AD24" s="31">
        <v>-613.99999999999977</v>
      </c>
      <c r="AE24" s="31">
        <v>374.37300000000027</v>
      </c>
      <c r="AF24" s="31">
        <v>-229.61900000000017</v>
      </c>
      <c r="AG24" s="31">
        <v>128.50699999999961</v>
      </c>
    </row>
    <row r="25" spans="1:33 16374:16374">
      <c r="A25" s="21"/>
      <c r="B25" s="90"/>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16374:16374">
      <c r="A26" s="26" t="s">
        <v>117</v>
      </c>
      <c r="B26" s="22">
        <v>499.50900000000001</v>
      </c>
      <c r="C26" s="22">
        <v>367.70800000000003</v>
      </c>
      <c r="D26" s="22">
        <v>424</v>
      </c>
      <c r="E26" s="22">
        <v>316.76600000000002</v>
      </c>
      <c r="F26" s="22">
        <v>470</v>
      </c>
      <c r="G26" s="22">
        <v>583.21500000000003</v>
      </c>
      <c r="H26" s="22">
        <v>675.19899999999996</v>
      </c>
      <c r="I26" s="22">
        <v>451</v>
      </c>
      <c r="J26" s="22">
        <v>739.15250000000003</v>
      </c>
      <c r="K26" s="22">
        <v>506.81599999999997</v>
      </c>
      <c r="L26" s="22">
        <v>617.50200000000007</v>
      </c>
      <c r="M26" s="22">
        <v>447.38299999999998</v>
      </c>
      <c r="N26" s="22">
        <v>765.24</v>
      </c>
      <c r="O26" s="22">
        <v>714.78</v>
      </c>
      <c r="P26" s="22">
        <v>572.34199999999998</v>
      </c>
      <c r="Q26" s="22">
        <v>381.90300000000002</v>
      </c>
      <c r="R26" s="22">
        <v>643.077</v>
      </c>
      <c r="S26" s="22">
        <v>682.08900000000006</v>
      </c>
      <c r="T26" s="22">
        <v>303.964</v>
      </c>
      <c r="U26" s="22">
        <v>317.38099999999997</v>
      </c>
      <c r="V26" s="22">
        <v>410.35700000000003</v>
      </c>
      <c r="W26" s="22">
        <v>122.46800000000013</v>
      </c>
      <c r="X26" s="22">
        <v>886.51600000000008</v>
      </c>
      <c r="Y26" s="22">
        <v>310.24799999999982</v>
      </c>
      <c r="Z26" s="22">
        <v>666.08899999999994</v>
      </c>
      <c r="AA26" s="22">
        <v>481.48699999999997</v>
      </c>
      <c r="AB26" s="22">
        <v>2166.6390000000001</v>
      </c>
      <c r="AC26" s="22">
        <v>395.42099999999999</v>
      </c>
      <c r="AD26" s="22">
        <v>1393.8720000000001</v>
      </c>
      <c r="AE26" s="22">
        <v>673.30499999999995</v>
      </c>
      <c r="AF26" s="22">
        <v>1026.155</v>
      </c>
      <c r="AG26" s="22">
        <v>733.04700000000003</v>
      </c>
    </row>
    <row r="27" spans="1:33 16374:16374">
      <c r="A27" s="21" t="s">
        <v>118</v>
      </c>
      <c r="B27" s="25">
        <v>-34.146000000000001</v>
      </c>
      <c r="C27" s="25">
        <v>16.888000000000002</v>
      </c>
      <c r="D27" s="25">
        <v>1.4159999999999986</v>
      </c>
      <c r="E27" s="25">
        <v>41.183999999999997</v>
      </c>
      <c r="F27" s="25">
        <v>-5.7919999999999998</v>
      </c>
      <c r="G27" s="25">
        <v>3.6319999999999997</v>
      </c>
      <c r="H27" s="25">
        <v>-13.106999999999999</v>
      </c>
      <c r="I27" s="25">
        <v>2.8499999999999996</v>
      </c>
      <c r="J27" s="25">
        <v>-43.994</v>
      </c>
      <c r="K27" s="25">
        <v>17.195</v>
      </c>
      <c r="L27" s="25">
        <v>-40.846000000000004</v>
      </c>
      <c r="M27" s="25">
        <v>-3.6580000000000013</v>
      </c>
      <c r="N27" s="25">
        <v>-52.777000000000001</v>
      </c>
      <c r="O27" s="25">
        <v>20.576000000000001</v>
      </c>
      <c r="P27" s="25">
        <v>52.694000000000003</v>
      </c>
      <c r="Q27" s="25">
        <v>78.288000000000011</v>
      </c>
      <c r="R27" s="25">
        <v>-9.9939999999999998</v>
      </c>
      <c r="S27" s="25">
        <v>10.16</v>
      </c>
      <c r="T27" s="25">
        <v>-10.216000000000001</v>
      </c>
      <c r="U27" s="25">
        <v>1.6</v>
      </c>
      <c r="V27" s="25">
        <v>-2.681</v>
      </c>
      <c r="W27" s="25">
        <v>-1.9000000000000128E-2</v>
      </c>
      <c r="X27" s="25">
        <v>-0.37499999999998845</v>
      </c>
      <c r="Y27" s="25">
        <v>13.303999999999974</v>
      </c>
      <c r="Z27" s="25">
        <v>-0.79300000000000004</v>
      </c>
      <c r="AA27" s="25">
        <v>1.4860000000000002</v>
      </c>
      <c r="AB27" s="25">
        <v>-1.3210000000000002</v>
      </c>
      <c r="AC27" s="25">
        <v>2.3540000000000001</v>
      </c>
      <c r="AD27" s="25">
        <v>23.606024300000001</v>
      </c>
      <c r="AE27" s="25">
        <v>13.065999999999995</v>
      </c>
      <c r="AF27" s="25">
        <v>5.2930000000000001</v>
      </c>
      <c r="AG27" s="25">
        <v>-12.106999999999999</v>
      </c>
    </row>
    <row r="28" spans="1:33 16374:16374">
      <c r="A28" s="21" t="s">
        <v>271</v>
      </c>
      <c r="B28" s="25"/>
      <c r="C28" s="25"/>
      <c r="D28" s="25"/>
      <c r="E28" s="25"/>
      <c r="F28" s="25"/>
      <c r="G28" s="25"/>
      <c r="H28" s="25"/>
      <c r="I28" s="25"/>
      <c r="J28" s="25"/>
      <c r="K28" s="25"/>
      <c r="L28" s="25"/>
      <c r="M28" s="25"/>
      <c r="N28" s="25"/>
      <c r="O28" s="25"/>
      <c r="P28" s="25"/>
      <c r="Q28" s="25"/>
      <c r="R28" s="25"/>
      <c r="S28" s="25"/>
      <c r="T28" s="25"/>
      <c r="U28" s="25"/>
      <c r="V28" s="25">
        <v>-172.18</v>
      </c>
      <c r="W28" s="25">
        <v>7.7040000000000077</v>
      </c>
      <c r="X28" s="25">
        <v>-12.981999999999999</v>
      </c>
      <c r="Y28" s="25">
        <v>-1.7520000000000095</v>
      </c>
      <c r="Z28" s="25">
        <v>-11.929999999999978</v>
      </c>
      <c r="AA28" s="25">
        <v>-7.3650000000000002</v>
      </c>
      <c r="AB28" s="25">
        <v>-4.4429999999999978</v>
      </c>
      <c r="AC28" s="25">
        <v>5.04</v>
      </c>
      <c r="AD28" s="25">
        <v>-130.173</v>
      </c>
      <c r="AE28" s="25">
        <v>-34.588999999999999</v>
      </c>
      <c r="AF28" s="25">
        <v>-68.781999999999982</v>
      </c>
      <c r="AG28" s="25">
        <v>12.326999999999998</v>
      </c>
    </row>
    <row r="29" spans="1:33 16374:16374" ht="15.75" thickBot="1">
      <c r="A29" s="27" t="s">
        <v>119</v>
      </c>
      <c r="B29" s="28">
        <v>367.70800000000003</v>
      </c>
      <c r="C29" s="28">
        <v>424.38099999999872</v>
      </c>
      <c r="D29" s="28">
        <v>317.2290000000018</v>
      </c>
      <c r="E29" s="28">
        <v>469.7839999999992</v>
      </c>
      <c r="F29" s="28">
        <v>583.86800000000017</v>
      </c>
      <c r="G29" s="28">
        <v>674.47799999999984</v>
      </c>
      <c r="H29" s="28">
        <v>451.04899999999952</v>
      </c>
      <c r="I29" s="28">
        <v>748.14000000000203</v>
      </c>
      <c r="J29" s="28">
        <v>506.81599999999997</v>
      </c>
      <c r="K29" s="28">
        <v>617.50200000000007</v>
      </c>
      <c r="L29" s="28">
        <v>447.38299999999998</v>
      </c>
      <c r="M29" s="28">
        <v>765.24</v>
      </c>
      <c r="N29" s="28">
        <v>714.78</v>
      </c>
      <c r="O29" s="28">
        <v>572.34199999999998</v>
      </c>
      <c r="P29" s="28">
        <v>381.90300000000002</v>
      </c>
      <c r="Q29" s="28">
        <v>643.077</v>
      </c>
      <c r="R29" s="28">
        <v>682.08900000000006</v>
      </c>
      <c r="S29" s="28">
        <v>303.964</v>
      </c>
      <c r="T29" s="28">
        <v>317.38099999999997</v>
      </c>
      <c r="U29" s="28">
        <v>410.35700000000003</v>
      </c>
      <c r="V29" s="28">
        <v>122.46800000000013</v>
      </c>
      <c r="W29" s="28">
        <v>886.51600000000008</v>
      </c>
      <c r="X29" s="28">
        <v>310.24799999999982</v>
      </c>
      <c r="Y29" s="28">
        <v>666.08899999999994</v>
      </c>
      <c r="Z29" s="28">
        <v>481.46400000000006</v>
      </c>
      <c r="AA29" s="28">
        <v>2166.6390000000001</v>
      </c>
      <c r="AB29" s="28">
        <v>395.42099999999999</v>
      </c>
      <c r="AC29" s="28">
        <v>1393.8720000000001</v>
      </c>
      <c r="AD29" s="28">
        <v>673.30499999999995</v>
      </c>
      <c r="AE29" s="28">
        <v>1026.155</v>
      </c>
      <c r="AF29" s="28">
        <v>733.04700000000003</v>
      </c>
      <c r="AG29" s="28">
        <v>861.774</v>
      </c>
    </row>
    <row r="31" spans="1:33 16374:16374">
      <c r="A31" s="2" t="s">
        <v>253</v>
      </c>
      <c r="XET31" s="43"/>
    </row>
    <row r="32" spans="1:33 16374:16374">
      <c r="A32" s="2"/>
    </row>
    <row r="33" spans="1:33">
      <c r="A33" s="40" t="s">
        <v>102</v>
      </c>
    </row>
    <row r="34" spans="1:33" ht="15.75" thickBot="1">
      <c r="A34" s="41" t="s">
        <v>47</v>
      </c>
      <c r="V34" s="147"/>
      <c r="W34" s="147"/>
      <c r="X34" s="147"/>
      <c r="Y34" s="147"/>
      <c r="Z34" s="147"/>
      <c r="AA34" s="147"/>
      <c r="AB34" s="147"/>
      <c r="AC34" s="147"/>
      <c r="AD34" s="147"/>
      <c r="AE34" s="147"/>
      <c r="AF34" s="147"/>
      <c r="AG34" s="147"/>
    </row>
    <row r="35" spans="1:33" ht="15.75" thickBot="1">
      <c r="A35" s="16" t="s">
        <v>20</v>
      </c>
      <c r="B35" s="69" t="s">
        <v>163</v>
      </c>
      <c r="C35" s="69" t="s">
        <v>164</v>
      </c>
      <c r="D35" s="69" t="s">
        <v>165</v>
      </c>
      <c r="E35" s="69" t="s">
        <v>166</v>
      </c>
      <c r="F35" s="42" t="s">
        <v>32</v>
      </c>
      <c r="G35" s="42" t="s">
        <v>33</v>
      </c>
      <c r="H35" s="42" t="s">
        <v>34</v>
      </c>
      <c r="I35" s="42" t="s">
        <v>35</v>
      </c>
      <c r="J35" s="42" t="s">
        <v>145</v>
      </c>
      <c r="K35" s="42" t="s">
        <v>146</v>
      </c>
      <c r="L35" s="42" t="s">
        <v>147</v>
      </c>
      <c r="M35" s="42" t="s">
        <v>148</v>
      </c>
      <c r="N35" s="42" t="s">
        <v>36</v>
      </c>
      <c r="O35" s="42" t="s">
        <v>37</v>
      </c>
      <c r="P35" s="42" t="s">
        <v>38</v>
      </c>
      <c r="Q35" s="42" t="s">
        <v>39</v>
      </c>
      <c r="R35" s="42" t="s">
        <v>40</v>
      </c>
      <c r="S35" s="42" t="s">
        <v>41</v>
      </c>
      <c r="T35" s="42" t="s">
        <v>42</v>
      </c>
      <c r="U35" s="42" t="s">
        <v>43</v>
      </c>
      <c r="V35" s="42" t="s">
        <v>248</v>
      </c>
      <c r="W35" s="42" t="s">
        <v>249</v>
      </c>
      <c r="X35" s="42" t="s">
        <v>250</v>
      </c>
      <c r="Y35" s="42" t="s">
        <v>251</v>
      </c>
      <c r="Z35" s="42" t="s">
        <v>252</v>
      </c>
      <c r="AA35" s="42" t="s">
        <v>299</v>
      </c>
      <c r="AB35" s="42" t="s">
        <v>313</v>
      </c>
      <c r="AC35" s="42" t="s">
        <v>330</v>
      </c>
      <c r="AD35" s="42" t="s">
        <v>343</v>
      </c>
      <c r="AE35" s="42" t="s">
        <v>346</v>
      </c>
      <c r="AF35" s="42" t="s">
        <v>351</v>
      </c>
      <c r="AG35" s="42" t="s">
        <v>356</v>
      </c>
    </row>
    <row r="36" spans="1:33" ht="15.75" thickTop="1">
      <c r="A36" s="13" t="s">
        <v>28</v>
      </c>
      <c r="B36" s="10">
        <v>461.80200000000031</v>
      </c>
      <c r="C36" s="10">
        <v>989.46399999999903</v>
      </c>
      <c r="D36" s="10">
        <v>1334.0510000000008</v>
      </c>
      <c r="E36" s="10">
        <v>1852.8630000000001</v>
      </c>
      <c r="F36" s="10">
        <v>334.05000000000018</v>
      </c>
      <c r="G36" s="10">
        <v>834.93000000000006</v>
      </c>
      <c r="H36" s="10">
        <v>1071.6779999999997</v>
      </c>
      <c r="I36" s="10">
        <v>1654.5630000000017</v>
      </c>
      <c r="J36" s="10">
        <v>268.74199999999968</v>
      </c>
      <c r="K36" s="10">
        <v>740.89799999999968</v>
      </c>
      <c r="L36" s="10">
        <v>951.53200000000038</v>
      </c>
      <c r="M36" s="10">
        <v>1347.6580000000004</v>
      </c>
      <c r="N36" s="10">
        <v>126.50300000000007</v>
      </c>
      <c r="O36" s="10">
        <v>546.4140000000001</v>
      </c>
      <c r="P36" s="10">
        <v>784.49300000000005</v>
      </c>
      <c r="Q36" s="10">
        <v>1040.3969999999999</v>
      </c>
      <c r="R36" s="10">
        <v>110.88099999999984</v>
      </c>
      <c r="S36" s="10">
        <v>483.89799999999951</v>
      </c>
      <c r="T36" s="10">
        <v>761.73999999999955</v>
      </c>
      <c r="U36" s="10">
        <v>1051.3880000000001</v>
      </c>
      <c r="V36" s="10">
        <v>65.932000000000002</v>
      </c>
      <c r="W36" s="10">
        <v>287.96700000000004</v>
      </c>
      <c r="X36" s="10">
        <v>449.447</v>
      </c>
      <c r="Y36" s="10">
        <v>674.18899999999996</v>
      </c>
      <c r="Z36" s="10">
        <v>143.52500000000003</v>
      </c>
      <c r="AA36" s="10">
        <v>498.57899999999967</v>
      </c>
      <c r="AB36" s="10">
        <v>771.97799999999984</v>
      </c>
      <c r="AC36" s="10">
        <v>1311.1320000000001</v>
      </c>
      <c r="AD36" s="10">
        <v>319.75800000000015</v>
      </c>
      <c r="AE36" s="10">
        <v>777.68100000000027</v>
      </c>
      <c r="AF36" s="10">
        <v>1028.2080000000003</v>
      </c>
      <c r="AG36" s="10">
        <v>1622.2369999999996</v>
      </c>
    </row>
    <row r="37" spans="1:33">
      <c r="A37" s="13" t="s">
        <v>103</v>
      </c>
      <c r="B37" s="10">
        <v>-339.173</v>
      </c>
      <c r="C37" s="10">
        <v>-161.61099999999999</v>
      </c>
      <c r="D37" s="10">
        <v>-644.66</v>
      </c>
      <c r="E37" s="10">
        <v>-56.262000000000057</v>
      </c>
      <c r="F37" s="10">
        <v>-269.14999999999998</v>
      </c>
      <c r="G37" s="10">
        <v>-42.408000000000015</v>
      </c>
      <c r="H37" s="10">
        <v>23.088999999999999</v>
      </c>
      <c r="I37" s="10">
        <v>260.92099999999999</v>
      </c>
      <c r="J37" s="10">
        <v>-189.78799999999998</v>
      </c>
      <c r="K37" s="10">
        <v>17.57265000000001</v>
      </c>
      <c r="L37" s="10">
        <v>-145.94184999999999</v>
      </c>
      <c r="M37" s="10">
        <v>-129.60485</v>
      </c>
      <c r="N37" s="10">
        <v>-99.300000000000011</v>
      </c>
      <c r="O37" s="10">
        <v>-154.26300000000001</v>
      </c>
      <c r="P37" s="10">
        <v>-430.54899999999998</v>
      </c>
      <c r="Q37" s="10">
        <v>-142.99200000000002</v>
      </c>
      <c r="R37" s="10">
        <v>-243</v>
      </c>
      <c r="S37" s="10">
        <v>-280.279</v>
      </c>
      <c r="T37" s="10">
        <v>-418.98700000000002</v>
      </c>
      <c r="U37" s="10">
        <v>-554.58699999999999</v>
      </c>
      <c r="V37" s="10">
        <v>-564.56499999999994</v>
      </c>
      <c r="W37" s="10">
        <v>4.4210000000000029</v>
      </c>
      <c r="X37" s="10">
        <v>-349.58699999999999</v>
      </c>
      <c r="Y37" s="10">
        <v>-203.97</v>
      </c>
      <c r="Z37" s="10">
        <v>-440.245</v>
      </c>
      <c r="AA37" s="10">
        <v>-199.18</v>
      </c>
      <c r="AB37" s="10">
        <v>-975.65200000000004</v>
      </c>
      <c r="AC37" s="10">
        <v>-724.70300000000009</v>
      </c>
      <c r="AD37" s="10">
        <v>-721.69299999999998</v>
      </c>
      <c r="AE37" s="10">
        <v>-467.03099999999995</v>
      </c>
      <c r="AF37" s="10">
        <v>-660.60599999999999</v>
      </c>
      <c r="AG37" s="10">
        <v>-568.04999999999995</v>
      </c>
    </row>
    <row r="38" spans="1:33">
      <c r="A38" s="30" t="s">
        <v>104</v>
      </c>
      <c r="B38" s="31">
        <v>122.6290000000003</v>
      </c>
      <c r="C38" s="31">
        <v>827.85299999999904</v>
      </c>
      <c r="D38" s="31">
        <v>689.39100000000087</v>
      </c>
      <c r="E38" s="31">
        <v>1796.6010000000001</v>
      </c>
      <c r="F38" s="31">
        <v>64.900000000000205</v>
      </c>
      <c r="G38" s="31">
        <v>792.52200000000005</v>
      </c>
      <c r="H38" s="31">
        <v>1094.7669999999996</v>
      </c>
      <c r="I38" s="31">
        <v>1915.4840000000017</v>
      </c>
      <c r="J38" s="31">
        <v>78.953999999999695</v>
      </c>
      <c r="K38" s="31">
        <v>758.47064999999975</v>
      </c>
      <c r="L38" s="31">
        <v>805.59015000000045</v>
      </c>
      <c r="M38" s="31">
        <v>1218.0531500000004</v>
      </c>
      <c r="N38" s="31">
        <v>27.203000000000202</v>
      </c>
      <c r="O38" s="31">
        <v>392.15100000000007</v>
      </c>
      <c r="P38" s="31">
        <v>353.94400000000007</v>
      </c>
      <c r="Q38" s="31">
        <v>897.40499999999997</v>
      </c>
      <c r="R38" s="31">
        <v>-132.11900000000014</v>
      </c>
      <c r="S38" s="31">
        <v>203.61899999999952</v>
      </c>
      <c r="T38" s="31">
        <v>342.75299999999953</v>
      </c>
      <c r="U38" s="31">
        <v>496.80100000000016</v>
      </c>
      <c r="V38" s="31">
        <v>-498.63299999999992</v>
      </c>
      <c r="W38" s="31">
        <v>292.38800000000003</v>
      </c>
      <c r="X38" s="31">
        <v>99.860000000000014</v>
      </c>
      <c r="Y38" s="31">
        <v>470.21899999999994</v>
      </c>
      <c r="Z38" s="31">
        <v>-296.71999999999997</v>
      </c>
      <c r="AA38" s="31">
        <v>299.39899999999966</v>
      </c>
      <c r="AB38" s="31">
        <v>-203.67400000000021</v>
      </c>
      <c r="AC38" s="31">
        <v>586.42899999999997</v>
      </c>
      <c r="AD38" s="31">
        <v>-401.93499999999983</v>
      </c>
      <c r="AE38" s="31">
        <v>310.65000000000032</v>
      </c>
      <c r="AF38" s="31">
        <v>367.60200000000032</v>
      </c>
      <c r="AG38" s="31">
        <v>1054.1869999999997</v>
      </c>
    </row>
    <row r="39" spans="1:33">
      <c r="A39" s="13"/>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c r="A40" s="13" t="s">
        <v>105</v>
      </c>
      <c r="B40" s="10">
        <v>0</v>
      </c>
      <c r="C40" s="10">
        <v>0</v>
      </c>
      <c r="D40" s="10">
        <v>0</v>
      </c>
      <c r="E40" s="10">
        <v>5.335</v>
      </c>
      <c r="F40" s="10">
        <v>23.927</v>
      </c>
      <c r="G40" s="10">
        <v>23.927</v>
      </c>
      <c r="H40" s="10">
        <v>23.927</v>
      </c>
      <c r="I40" s="10">
        <v>23.927</v>
      </c>
      <c r="J40" s="10">
        <v>0</v>
      </c>
      <c r="K40" s="10">
        <v>0</v>
      </c>
      <c r="L40" s="10">
        <v>0</v>
      </c>
      <c r="M40" s="10">
        <v>0</v>
      </c>
      <c r="N40" s="10">
        <v>0</v>
      </c>
      <c r="O40" s="10">
        <v>229.904</v>
      </c>
      <c r="P40" s="10">
        <v>229.904</v>
      </c>
      <c r="Q40" s="10">
        <v>229.904</v>
      </c>
      <c r="R40" s="10">
        <v>86.834000000000003</v>
      </c>
      <c r="S40" s="10">
        <v>86.834000000000003</v>
      </c>
      <c r="T40" s="10">
        <v>86.834000000000003</v>
      </c>
      <c r="U40" s="10">
        <v>412.334</v>
      </c>
      <c r="V40" s="10">
        <v>0</v>
      </c>
      <c r="W40" s="10">
        <v>0</v>
      </c>
      <c r="X40" s="10">
        <v>0</v>
      </c>
      <c r="Y40" s="10">
        <v>101.648</v>
      </c>
      <c r="Z40" s="10">
        <v>1.8089999999999999</v>
      </c>
      <c r="AA40" s="10">
        <v>1108.2339999999999</v>
      </c>
      <c r="AB40" s="10">
        <v>1108.2339999999999</v>
      </c>
      <c r="AC40" s="10">
        <v>2013.1509999999998</v>
      </c>
      <c r="AD40" s="10" t="s">
        <v>67</v>
      </c>
      <c r="AE40" s="10">
        <v>296.95</v>
      </c>
      <c r="AF40" s="10">
        <v>296.79899999999998</v>
      </c>
      <c r="AG40" s="10">
        <v>296.79899999999998</v>
      </c>
    </row>
    <row r="41" spans="1:33">
      <c r="A41" s="13" t="s">
        <v>106</v>
      </c>
      <c r="B41" s="10">
        <v>0</v>
      </c>
      <c r="C41" s="10">
        <v>0</v>
      </c>
      <c r="D41" s="10">
        <v>0</v>
      </c>
      <c r="E41" s="10">
        <v>0</v>
      </c>
      <c r="F41" s="10">
        <v>0</v>
      </c>
      <c r="G41" s="10">
        <v>-99.798000000000002</v>
      </c>
      <c r="H41" s="10">
        <v>-273.67200000000003</v>
      </c>
      <c r="I41" s="10">
        <v>-315.13799999999998</v>
      </c>
      <c r="J41" s="10">
        <v>0</v>
      </c>
      <c r="K41" s="10">
        <v>-154.858</v>
      </c>
      <c r="L41" s="10">
        <v>-227.34800000000001</v>
      </c>
      <c r="M41" s="10">
        <v>-905.39400000000001</v>
      </c>
      <c r="N41" s="10">
        <v>-2.3010000000000144</v>
      </c>
      <c r="O41" s="10">
        <v>-265.61599999999999</v>
      </c>
      <c r="P41" s="10">
        <v>-222.971</v>
      </c>
      <c r="Q41" s="10">
        <v>-222.971</v>
      </c>
      <c r="R41" s="10">
        <v>-0.93400000000000005</v>
      </c>
      <c r="S41" s="10">
        <v>-12.867000000000001</v>
      </c>
      <c r="T41" s="10">
        <v>-1273.955582</v>
      </c>
      <c r="U41" s="10">
        <v>-1593.5795820000001</v>
      </c>
      <c r="V41" s="10">
        <v>-13.31</v>
      </c>
      <c r="W41" s="10">
        <v>-47.794000000000004</v>
      </c>
      <c r="X41" s="10">
        <v>-57.693000000000097</v>
      </c>
      <c r="Y41" s="10">
        <v>-606.28700000000003</v>
      </c>
      <c r="Z41" s="10">
        <v>-0.11899999999999977</v>
      </c>
      <c r="AA41" s="10">
        <v>-596.00400000000002</v>
      </c>
      <c r="AB41" s="10">
        <v>-1113.539</v>
      </c>
      <c r="AC41" s="10">
        <v>-1250.279</v>
      </c>
      <c r="AD41" s="10">
        <v>-4.3940000000000001</v>
      </c>
      <c r="AE41" s="10">
        <v>-81.117999999999995</v>
      </c>
      <c r="AF41" s="10">
        <v>-235.01399999999998</v>
      </c>
      <c r="AG41" s="10">
        <v>-235.01399999999998</v>
      </c>
    </row>
    <row r="42" spans="1:33">
      <c r="A42" s="13" t="s">
        <v>107</v>
      </c>
      <c r="B42" s="10">
        <v>-32.243000000000002</v>
      </c>
      <c r="C42" s="10">
        <v>-52.154000000000003</v>
      </c>
      <c r="D42" s="10">
        <v>-85.759</v>
      </c>
      <c r="E42" s="10">
        <v>-119.992</v>
      </c>
      <c r="F42" s="10">
        <v>-22.722000000000001</v>
      </c>
      <c r="G42" s="10">
        <v>-42.224000000000004</v>
      </c>
      <c r="H42" s="10">
        <v>-70.323000000000008</v>
      </c>
      <c r="I42" s="10">
        <v>-144.34299999999999</v>
      </c>
      <c r="J42" s="10">
        <v>-46.808999999999997</v>
      </c>
      <c r="K42" s="10">
        <v>-118.883</v>
      </c>
      <c r="L42" s="10">
        <v>-218.43299999999999</v>
      </c>
      <c r="M42" s="10">
        <v>-318.74599999999998</v>
      </c>
      <c r="N42" s="10">
        <v>-61.908999999999992</v>
      </c>
      <c r="O42" s="10">
        <v>-108.89</v>
      </c>
      <c r="P42" s="10">
        <v>-142.41499999999999</v>
      </c>
      <c r="Q42" s="10">
        <v>-217.49100000000001</v>
      </c>
      <c r="R42" s="10">
        <v>-46.198999999999998</v>
      </c>
      <c r="S42" s="10">
        <v>-167.49199999999999</v>
      </c>
      <c r="T42" s="10">
        <v>-218.00100000000003</v>
      </c>
      <c r="U42" s="10">
        <v>-292.80599999999998</v>
      </c>
      <c r="V42" s="10">
        <v>-57.221999999999994</v>
      </c>
      <c r="W42" s="10">
        <v>-145.53199999999998</v>
      </c>
      <c r="X42" s="10">
        <v>-213.53399999999999</v>
      </c>
      <c r="Y42" s="10">
        <v>-307.97800000000001</v>
      </c>
      <c r="Z42" s="10">
        <v>-58.146999999999998</v>
      </c>
      <c r="AA42" s="10">
        <v>-143.428</v>
      </c>
      <c r="AB42" s="10">
        <v>-258.47900000000004</v>
      </c>
      <c r="AC42" s="10">
        <v>-329.96500000000003</v>
      </c>
      <c r="AD42" s="10">
        <v>-122.242</v>
      </c>
      <c r="AE42" s="10">
        <v>-223.56299999999999</v>
      </c>
      <c r="AF42" s="10">
        <v>-668.17700000000002</v>
      </c>
      <c r="AG42" s="10">
        <v>-765.02300000000002</v>
      </c>
    </row>
    <row r="43" spans="1:33">
      <c r="A43" s="13" t="s">
        <v>108</v>
      </c>
      <c r="B43" s="10">
        <v>0</v>
      </c>
      <c r="C43" s="10">
        <v>0</v>
      </c>
      <c r="D43" s="10">
        <v>0</v>
      </c>
      <c r="E43" s="10">
        <v>0</v>
      </c>
      <c r="F43" s="10">
        <v>0</v>
      </c>
      <c r="G43" s="10">
        <v>61.161000000000001</v>
      </c>
      <c r="H43" s="10">
        <v>84.385999999999996</v>
      </c>
      <c r="I43" s="10">
        <v>84.385999999999996</v>
      </c>
      <c r="J43" s="10">
        <v>0</v>
      </c>
      <c r="K43" s="10">
        <v>0</v>
      </c>
      <c r="L43" s="10">
        <v>0</v>
      </c>
      <c r="M43" s="10">
        <v>0</v>
      </c>
      <c r="N43" s="10"/>
      <c r="O43" s="10" t="s">
        <v>67</v>
      </c>
      <c r="P43" s="10" t="s">
        <v>67</v>
      </c>
      <c r="Q43" s="10">
        <v>0</v>
      </c>
      <c r="R43" s="10">
        <v>0</v>
      </c>
      <c r="S43" s="10">
        <v>-0.41699999999999998</v>
      </c>
      <c r="T43" s="10">
        <v>12.536</v>
      </c>
      <c r="U43" s="10">
        <v>7.2600000000000033</v>
      </c>
      <c r="V43" s="10">
        <v>7.9529999999999994</v>
      </c>
      <c r="W43" s="10">
        <v>7.4920000000000009</v>
      </c>
      <c r="X43" s="10">
        <v>-26.170999999999999</v>
      </c>
      <c r="Y43" s="10">
        <v>16.722999999999999</v>
      </c>
      <c r="Z43" s="10">
        <v>11.472</v>
      </c>
      <c r="AA43" s="10">
        <v>5.5830000000000748</v>
      </c>
      <c r="AB43" s="10">
        <v>-41.087000000000025</v>
      </c>
      <c r="AC43" s="10">
        <v>31.992999999999974</v>
      </c>
      <c r="AD43" s="10">
        <v>-13.342000000000001</v>
      </c>
      <c r="AE43" s="10">
        <v>-77.191000000000003</v>
      </c>
      <c r="AF43" s="10">
        <v>-25.002000000000024</v>
      </c>
      <c r="AG43" s="10">
        <v>-75.638999999999982</v>
      </c>
    </row>
    <row r="44" spans="1:33">
      <c r="A44" s="30" t="s">
        <v>109</v>
      </c>
      <c r="B44" s="31">
        <v>-32.243000000000002</v>
      </c>
      <c r="C44" s="31">
        <v>-52.154000000000003</v>
      </c>
      <c r="D44" s="31">
        <v>-85.759</v>
      </c>
      <c r="E44" s="31">
        <v>-114.65700000000001</v>
      </c>
      <c r="F44" s="31">
        <v>1.2049999999999983</v>
      </c>
      <c r="G44" s="31">
        <v>-56.934000000000012</v>
      </c>
      <c r="H44" s="31">
        <v>-235.68200000000004</v>
      </c>
      <c r="I44" s="31">
        <v>-351.16800000000001</v>
      </c>
      <c r="J44" s="31">
        <v>-46.808999999999997</v>
      </c>
      <c r="K44" s="31">
        <v>-273.74099999999999</v>
      </c>
      <c r="L44" s="31">
        <v>-445.78100000000001</v>
      </c>
      <c r="M44" s="31">
        <v>-1224.1399999999999</v>
      </c>
      <c r="N44" s="31">
        <v>-64.210000000000022</v>
      </c>
      <c r="O44" s="31">
        <v>-144.60199999999998</v>
      </c>
      <c r="P44" s="31">
        <v>-135.482</v>
      </c>
      <c r="Q44" s="31">
        <v>-210.55800000000002</v>
      </c>
      <c r="R44" s="31">
        <v>39.701000000000008</v>
      </c>
      <c r="S44" s="31">
        <v>-93.941999999999993</v>
      </c>
      <c r="T44" s="31">
        <v>-1392.5865819999999</v>
      </c>
      <c r="U44" s="31">
        <v>-1466.7915820000001</v>
      </c>
      <c r="V44" s="31">
        <v>-62.578999999999994</v>
      </c>
      <c r="W44" s="31">
        <v>-185.834</v>
      </c>
      <c r="X44" s="31">
        <v>-297.39800000000008</v>
      </c>
      <c r="Y44" s="31">
        <v>-795.89400000000001</v>
      </c>
      <c r="Z44" s="31">
        <v>-44.984999999999999</v>
      </c>
      <c r="AA44" s="31">
        <v>374.38499999999999</v>
      </c>
      <c r="AB44" s="31">
        <v>-304.87100000000015</v>
      </c>
      <c r="AC44" s="31">
        <v>464.89999999999981</v>
      </c>
      <c r="AD44" s="31">
        <v>-139.97800000000001</v>
      </c>
      <c r="AE44" s="31">
        <v>-84.921999999999997</v>
      </c>
      <c r="AF44" s="31">
        <v>-631.39400000000012</v>
      </c>
      <c r="AG44" s="31">
        <v>-778.87700000000007</v>
      </c>
    </row>
    <row r="45" spans="1:33">
      <c r="A45" s="13"/>
      <c r="B45" s="10"/>
      <c r="C45" s="10"/>
      <c r="D45" s="10"/>
      <c r="E45" s="10"/>
      <c r="F45" s="10"/>
      <c r="G45" s="10"/>
      <c r="H45" s="10"/>
      <c r="I45" s="10"/>
      <c r="J45" s="10"/>
      <c r="K45" s="10"/>
      <c r="L45" s="10"/>
      <c r="M45" s="10"/>
      <c r="N45" s="10">
        <v>0</v>
      </c>
      <c r="O45" s="10"/>
      <c r="P45" s="10"/>
      <c r="Q45" s="10"/>
      <c r="R45" s="10"/>
      <c r="S45" s="10"/>
      <c r="T45" s="10"/>
      <c r="U45" s="10"/>
      <c r="V45" s="10"/>
      <c r="W45" s="10"/>
      <c r="X45" s="10"/>
      <c r="Y45" s="10"/>
      <c r="Z45" s="10"/>
      <c r="AA45" s="10"/>
      <c r="AB45" s="10"/>
      <c r="AC45" s="10"/>
      <c r="AD45" s="10"/>
      <c r="AE45" s="10"/>
      <c r="AF45" s="10"/>
      <c r="AG45" s="10"/>
    </row>
    <row r="46" spans="1:33">
      <c r="A46" s="13" t="s">
        <v>110</v>
      </c>
      <c r="B46" s="10">
        <v>-282.52</v>
      </c>
      <c r="C46" s="10">
        <v>-356.38799999999998</v>
      </c>
      <c r="D46" s="10">
        <v>-288.58499999999998</v>
      </c>
      <c r="E46" s="10">
        <v>-1187.6220000000001</v>
      </c>
      <c r="F46" s="10">
        <v>37.26</v>
      </c>
      <c r="G46" s="10">
        <v>127.21599999999998</v>
      </c>
      <c r="H46" s="10">
        <v>-235.51000000000002</v>
      </c>
      <c r="I46" s="10">
        <v>-612.17899999999997</v>
      </c>
      <c r="J46" s="10">
        <v>-243.06100000000001</v>
      </c>
      <c r="K46" s="10">
        <v>134.06300000000002</v>
      </c>
      <c r="L46" s="10">
        <v>126.21000000000001</v>
      </c>
      <c r="M46" s="10">
        <v>875.90000000000009</v>
      </c>
      <c r="N46" s="10">
        <v>-70.551000000000158</v>
      </c>
      <c r="O46" s="10">
        <v>83.791999999999916</v>
      </c>
      <c r="P46" s="10">
        <v>-160.113</v>
      </c>
      <c r="Q46" s="10">
        <v>-777.71900000000005</v>
      </c>
      <c r="R46" s="10">
        <v>43.591999999999999</v>
      </c>
      <c r="S46" s="10">
        <v>184.45499999999998</v>
      </c>
      <c r="T46" s="10">
        <v>1405.9167919999998</v>
      </c>
      <c r="U46" s="10">
        <v>1494.1077919999996</v>
      </c>
      <c r="V46" s="10">
        <v>470.90500000000003</v>
      </c>
      <c r="W46" s="10">
        <v>291.625</v>
      </c>
      <c r="X46" s="10">
        <v>36.008000000000003</v>
      </c>
      <c r="Y46" s="10">
        <v>427.11399999999998</v>
      </c>
      <c r="Z46" s="10">
        <v>132.04</v>
      </c>
      <c r="AA46" s="10">
        <v>1595.3240000000001</v>
      </c>
      <c r="AB46" s="10">
        <v>998.05199999999991</v>
      </c>
      <c r="AC46" s="10">
        <v>227.47299999999996</v>
      </c>
      <c r="AD46" s="10">
        <v>-69.097999999999999</v>
      </c>
      <c r="AE46" s="10">
        <v>280.74799999999999</v>
      </c>
      <c r="AF46" s="10">
        <v>622.75900000000001</v>
      </c>
      <c r="AG46" s="10">
        <v>451.89</v>
      </c>
    </row>
    <row r="47" spans="1:33">
      <c r="A47" s="13" t="s">
        <v>111</v>
      </c>
      <c r="B47" s="10">
        <v>0</v>
      </c>
      <c r="C47" s="10">
        <v>-498.024</v>
      </c>
      <c r="D47" s="10">
        <v>-498.024</v>
      </c>
      <c r="E47" s="10">
        <v>-498.024</v>
      </c>
      <c r="F47" s="10">
        <v>0</v>
      </c>
      <c r="G47" s="10">
        <v>-599.51300000000003</v>
      </c>
      <c r="H47" s="10">
        <v>-599.51300000000003</v>
      </c>
      <c r="I47" s="10">
        <v>-599.51300000000003</v>
      </c>
      <c r="J47" s="10">
        <v>0</v>
      </c>
      <c r="K47" s="10">
        <v>-666.22699999999998</v>
      </c>
      <c r="L47" s="10">
        <v>-666.22699999999998</v>
      </c>
      <c r="M47" s="10">
        <v>-666.22699999999998</v>
      </c>
      <c r="N47" s="10">
        <v>0</v>
      </c>
      <c r="O47" s="10">
        <v>-699.61599999999999</v>
      </c>
      <c r="P47" s="10">
        <v>-699.61599999999999</v>
      </c>
      <c r="Q47" s="10">
        <v>-699.61599999999999</v>
      </c>
      <c r="R47" s="10">
        <v>0</v>
      </c>
      <c r="S47" s="10">
        <v>-732.99302999999998</v>
      </c>
      <c r="T47" s="10">
        <v>-732.99302999999998</v>
      </c>
      <c r="U47" s="10">
        <v>-732.99302999999998</v>
      </c>
      <c r="V47" s="10">
        <v>0</v>
      </c>
      <c r="W47" s="10">
        <v>-766.52499999999998</v>
      </c>
      <c r="X47" s="10">
        <v>-766.82600000000002</v>
      </c>
      <c r="Y47" s="10">
        <v>-766.8</v>
      </c>
      <c r="Z47" s="10">
        <v>-1E-3</v>
      </c>
      <c r="AA47" s="10">
        <v>-799.96699999999998</v>
      </c>
      <c r="AB47" s="10">
        <v>-799.96600000000001</v>
      </c>
      <c r="AC47" s="10">
        <v>-799.96600000000001</v>
      </c>
      <c r="AD47" s="10" t="s">
        <v>67</v>
      </c>
      <c r="AE47" s="10">
        <v>-834.06500000000005</v>
      </c>
      <c r="AF47" s="10">
        <v>-834.06500000000005</v>
      </c>
      <c r="AG47" s="10">
        <v>-834.06500000000005</v>
      </c>
    </row>
    <row r="48" spans="1:33">
      <c r="A48" s="13" t="s">
        <v>360</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v>-257.416</v>
      </c>
    </row>
    <row r="49" spans="1:33">
      <c r="A49" s="13" t="s">
        <v>112</v>
      </c>
      <c r="B49" s="10">
        <v>94</v>
      </c>
      <c r="C49" s="10">
        <v>20.364000000000004</v>
      </c>
      <c r="D49" s="10">
        <v>16.441000000000006</v>
      </c>
      <c r="E49" s="10">
        <v>-51</v>
      </c>
      <c r="F49" s="10">
        <v>16.295000000000002</v>
      </c>
      <c r="G49" s="10">
        <v>-56</v>
      </c>
      <c r="H49" s="10">
        <v>-27.814</v>
      </c>
      <c r="I49" s="10">
        <v>-62.085999999999999</v>
      </c>
      <c r="J49" s="10">
        <v>22.59</v>
      </c>
      <c r="K49" s="10">
        <v>-47.4495</v>
      </c>
      <c r="L49" s="10">
        <v>-43.947499999999991</v>
      </c>
      <c r="M49" s="10">
        <v>-106.30099999999999</v>
      </c>
      <c r="N49" s="10">
        <v>41.800000000000011</v>
      </c>
      <c r="O49" s="10">
        <v>68.700999999999993</v>
      </c>
      <c r="P49" s="10">
        <v>22.600999999999999</v>
      </c>
      <c r="Q49" s="10">
        <v>273.00100000000003</v>
      </c>
      <c r="R49" s="10">
        <v>8</v>
      </c>
      <c r="S49" s="10">
        <v>9.8409999999999993</v>
      </c>
      <c r="T49" s="10">
        <v>-28.582000000000001</v>
      </c>
      <c r="U49" s="10">
        <v>-105.28200000000001</v>
      </c>
      <c r="V49" s="10">
        <v>-54.27800000000002</v>
      </c>
      <c r="W49" s="10">
        <v>-83.298000000000002</v>
      </c>
      <c r="X49" s="10">
        <v>-114.01400000000002</v>
      </c>
      <c r="Y49" s="10">
        <v>-70.239999999999995</v>
      </c>
      <c r="Z49" s="10">
        <v>11.835000000000001</v>
      </c>
      <c r="AA49" s="10">
        <v>21.100999999999917</v>
      </c>
      <c r="AB49" s="10">
        <v>36.274000000000029</v>
      </c>
      <c r="AC49" s="10">
        <v>223.69800000000004</v>
      </c>
      <c r="AD49" s="10">
        <v>-2.177</v>
      </c>
      <c r="AE49" s="10">
        <v>84.008000000000095</v>
      </c>
      <c r="AF49" s="10">
        <v>2.8619999999999521</v>
      </c>
      <c r="AG49" s="10">
        <v>31.659999999999954</v>
      </c>
    </row>
    <row r="50" spans="1:33">
      <c r="A50" s="30" t="s">
        <v>113</v>
      </c>
      <c r="B50" s="31">
        <v>-188.51999999999998</v>
      </c>
      <c r="C50" s="31">
        <v>-834.048</v>
      </c>
      <c r="D50" s="31">
        <v>-770.16799999999989</v>
      </c>
      <c r="E50" s="31">
        <v>-1736.6460000000002</v>
      </c>
      <c r="F50" s="31">
        <v>53.555</v>
      </c>
      <c r="G50" s="31">
        <v>-528.29700000000003</v>
      </c>
      <c r="H50" s="31">
        <v>-862.83699999999999</v>
      </c>
      <c r="I50" s="31">
        <v>-1273.778</v>
      </c>
      <c r="J50" s="31">
        <v>-220.471</v>
      </c>
      <c r="K50" s="31">
        <v>-579.61349999999993</v>
      </c>
      <c r="L50" s="31">
        <v>-583.96449999999993</v>
      </c>
      <c r="M50" s="31">
        <v>103.37200000000013</v>
      </c>
      <c r="N50" s="31">
        <v>-28.751000000000261</v>
      </c>
      <c r="O50" s="31">
        <v>-547.12300000000005</v>
      </c>
      <c r="P50" s="31">
        <v>-837.12800000000004</v>
      </c>
      <c r="Q50" s="31">
        <v>-1204.3340000000001</v>
      </c>
      <c r="R50" s="31">
        <v>51.591999999999999</v>
      </c>
      <c r="S50" s="31">
        <v>-538.69702999999993</v>
      </c>
      <c r="T50" s="31">
        <v>644.34176199999979</v>
      </c>
      <c r="U50" s="31">
        <v>655.83276199999955</v>
      </c>
      <c r="V50" s="31">
        <v>416.62700000000001</v>
      </c>
      <c r="W50" s="31">
        <v>-558.19799999999998</v>
      </c>
      <c r="X50" s="31">
        <v>-844.83199999999999</v>
      </c>
      <c r="Y50" s="31">
        <v>-409.92599999999999</v>
      </c>
      <c r="Z50" s="31">
        <v>143.874</v>
      </c>
      <c r="AA50" s="31">
        <v>816.45799999999997</v>
      </c>
      <c r="AB50" s="31">
        <v>234.35999999999993</v>
      </c>
      <c r="AC50" s="31">
        <v>-348.79500000000002</v>
      </c>
      <c r="AD50" s="31">
        <v>-71.275000000000006</v>
      </c>
      <c r="AE50" s="31">
        <v>-469.30899999999991</v>
      </c>
      <c r="AF50" s="31">
        <v>-208.44400000000007</v>
      </c>
      <c r="AG50" s="31">
        <v>-607.93100000000015</v>
      </c>
    </row>
    <row r="51" spans="1:33">
      <c r="A51" s="18"/>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c r="A52" s="44" t="s">
        <v>114</v>
      </c>
      <c r="B52" s="61" t="s">
        <v>67</v>
      </c>
      <c r="C52" s="61" t="s">
        <v>67</v>
      </c>
      <c r="D52" s="61" t="s">
        <v>67</v>
      </c>
      <c r="E52" s="61" t="s">
        <v>67</v>
      </c>
      <c r="F52" s="61" t="s">
        <v>67</v>
      </c>
      <c r="G52" s="61" t="s">
        <v>67</v>
      </c>
      <c r="H52" s="61" t="s">
        <v>67</v>
      </c>
      <c r="I52" s="61" t="s">
        <v>67</v>
      </c>
      <c r="J52" s="61" t="s">
        <v>67</v>
      </c>
      <c r="K52" s="61" t="s">
        <v>67</v>
      </c>
      <c r="L52" s="61" t="s">
        <v>67</v>
      </c>
      <c r="M52" s="61" t="s">
        <v>67</v>
      </c>
      <c r="N52" s="31">
        <v>-65.758000000000095</v>
      </c>
      <c r="O52" s="31">
        <v>-299.57399999999996</v>
      </c>
      <c r="P52" s="31">
        <v>-618.66599999999994</v>
      </c>
      <c r="Q52" s="31">
        <v>-517.48700000000008</v>
      </c>
      <c r="R52" s="31">
        <v>-40.826000000000136</v>
      </c>
      <c r="S52" s="31">
        <v>-429.02003000000042</v>
      </c>
      <c r="T52" s="31">
        <v>-405.49182000000064</v>
      </c>
      <c r="U52" s="31">
        <v>-314.15782000000036</v>
      </c>
      <c r="V52" s="31">
        <v>-144.58499999999992</v>
      </c>
      <c r="W52" s="31">
        <v>-451.64399999999989</v>
      </c>
      <c r="X52" s="31">
        <v>-1042.3699999999999</v>
      </c>
      <c r="Y52" s="31">
        <v>-735.601</v>
      </c>
      <c r="Z52" s="31">
        <v>-197.83099999999996</v>
      </c>
      <c r="AA52" s="31">
        <v>1490.242</v>
      </c>
      <c r="AB52" s="31">
        <v>-274.18499999999995</v>
      </c>
      <c r="AC52" s="31">
        <v>702.53399999999965</v>
      </c>
      <c r="AD52" s="31">
        <v>-613.18799999999976</v>
      </c>
      <c r="AE52" s="31">
        <v>-243.58099999999951</v>
      </c>
      <c r="AF52" s="31">
        <v>-472.24699999999967</v>
      </c>
      <c r="AG52" s="31">
        <v>-332.62100000000055</v>
      </c>
    </row>
    <row r="53" spans="1:33">
      <c r="A53" s="45"/>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row>
    <row r="54" spans="1:33">
      <c r="A54" s="44" t="s">
        <v>115</v>
      </c>
      <c r="B54" s="61" t="s">
        <v>67</v>
      </c>
      <c r="C54" s="61" t="s">
        <v>67</v>
      </c>
      <c r="D54" s="61" t="s">
        <v>67</v>
      </c>
      <c r="E54" s="61" t="s">
        <v>67</v>
      </c>
      <c r="F54" s="61" t="s">
        <v>67</v>
      </c>
      <c r="G54" s="61" t="s">
        <v>67</v>
      </c>
      <c r="H54" s="61" t="s">
        <v>67</v>
      </c>
      <c r="I54" s="61" t="s">
        <v>67</v>
      </c>
      <c r="J54" s="61" t="s">
        <v>67</v>
      </c>
      <c r="K54" s="61" t="s">
        <v>67</v>
      </c>
      <c r="L54" s="61" t="s">
        <v>67</v>
      </c>
      <c r="M54" s="61" t="s">
        <v>67</v>
      </c>
      <c r="N54" s="31">
        <v>68.104000000000028</v>
      </c>
      <c r="O54" s="31">
        <v>138.91300000000001</v>
      </c>
      <c r="P54" s="31">
        <v>214.86700000000002</v>
      </c>
      <c r="Q54" s="31">
        <v>296.57900000000001</v>
      </c>
      <c r="R54" s="31">
        <v>89.741</v>
      </c>
      <c r="S54" s="31">
        <v>89.741</v>
      </c>
      <c r="T54" s="31">
        <v>89.741</v>
      </c>
      <c r="U54" s="31">
        <v>89.741</v>
      </c>
      <c r="V54" s="31">
        <v>31.556999999999999</v>
      </c>
      <c r="W54" s="31">
        <v>1094.979</v>
      </c>
      <c r="X54" s="31">
        <v>1122.7940000000001</v>
      </c>
      <c r="Y54" s="31">
        <v>1160.3140000000001</v>
      </c>
      <c r="Z54" s="31">
        <v>25.928999999999998</v>
      </c>
      <c r="AA54" s="31">
        <v>28.977</v>
      </c>
      <c r="AB54" s="31">
        <v>27.951000000000001</v>
      </c>
      <c r="AC54" s="31">
        <v>42.31</v>
      </c>
      <c r="AD54" s="31">
        <v>-0.81200000000000006</v>
      </c>
      <c r="AE54" s="31">
        <v>3.9539999999999997</v>
      </c>
      <c r="AF54" s="31">
        <v>3.0009999999999994</v>
      </c>
      <c r="AG54" s="31">
        <v>-8.1069999999999993</v>
      </c>
    </row>
    <row r="55" spans="1:33">
      <c r="A55" s="18"/>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c r="A56" s="30" t="s">
        <v>116</v>
      </c>
      <c r="B56" s="31">
        <v>-98.133999999999673</v>
      </c>
      <c r="C56" s="31">
        <v>-58.349000000000956</v>
      </c>
      <c r="D56" s="31">
        <v>-166.53599999999904</v>
      </c>
      <c r="E56" s="31">
        <v>-54.701999999999998</v>
      </c>
      <c r="F56" s="31">
        <v>119.6600000000002</v>
      </c>
      <c r="G56" s="31">
        <v>207.29100000000005</v>
      </c>
      <c r="H56" s="31">
        <v>-3.7520000000004075</v>
      </c>
      <c r="I56" s="31">
        <v>290.5380000000016</v>
      </c>
      <c r="J56" s="31">
        <v>-188.32600000000031</v>
      </c>
      <c r="K56" s="31">
        <v>-94.883850000000166</v>
      </c>
      <c r="L56" s="31">
        <v>-224.15534999999949</v>
      </c>
      <c r="M56" s="31">
        <v>97.285150000000669</v>
      </c>
      <c r="N56" s="31">
        <v>2.3459999999999184</v>
      </c>
      <c r="O56" s="31">
        <v>-160.66099999999994</v>
      </c>
      <c r="P56" s="31">
        <v>-403.79899999999992</v>
      </c>
      <c r="Q56" s="31">
        <v>-220.90800000000007</v>
      </c>
      <c r="R56" s="31">
        <v>48.914999999999864</v>
      </c>
      <c r="S56" s="31">
        <v>-339.27903000000043</v>
      </c>
      <c r="T56" s="31">
        <v>-315.75082000000066</v>
      </c>
      <c r="U56" s="31">
        <v>-224.41682000000037</v>
      </c>
      <c r="V56" s="31">
        <v>-113.02799999999992</v>
      </c>
      <c r="W56" s="31">
        <v>643.33500000000015</v>
      </c>
      <c r="X56" s="31">
        <v>80.424000000000206</v>
      </c>
      <c r="Y56" s="31">
        <v>424.71300000000008</v>
      </c>
      <c r="Z56" s="31">
        <v>-171.90199999999996</v>
      </c>
      <c r="AA56" s="31">
        <v>1519.2190000000001</v>
      </c>
      <c r="AB56" s="31">
        <v>-246.23399999999995</v>
      </c>
      <c r="AC56" s="31">
        <v>744.8439999999996</v>
      </c>
      <c r="AD56" s="31">
        <v>-613.99999999999977</v>
      </c>
      <c r="AE56" s="31">
        <v>-239.6269999999995</v>
      </c>
      <c r="AF56" s="31">
        <v>-469.2459999999997</v>
      </c>
      <c r="AG56" s="31">
        <v>-340.72800000000052</v>
      </c>
    </row>
    <row r="57" spans="1:33">
      <c r="A57" s="21"/>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1:33">
      <c r="A58" s="26" t="s">
        <v>117</v>
      </c>
      <c r="B58" s="22">
        <v>499.50900000000001</v>
      </c>
      <c r="C58" s="22">
        <v>499.50900000000001</v>
      </c>
      <c r="D58" s="22">
        <v>499.50900000000001</v>
      </c>
      <c r="E58" s="22">
        <v>499.50900000000001</v>
      </c>
      <c r="F58" s="22">
        <v>470</v>
      </c>
      <c r="G58" s="22">
        <v>470</v>
      </c>
      <c r="H58" s="22">
        <v>470</v>
      </c>
      <c r="I58" s="22">
        <v>470</v>
      </c>
      <c r="J58" s="22">
        <v>739</v>
      </c>
      <c r="K58" s="22">
        <v>739</v>
      </c>
      <c r="L58" s="22">
        <v>739</v>
      </c>
      <c r="M58" s="22">
        <v>739</v>
      </c>
      <c r="N58" s="22">
        <v>765.24</v>
      </c>
      <c r="O58" s="22">
        <v>765.24</v>
      </c>
      <c r="P58" s="22">
        <v>765.24</v>
      </c>
      <c r="Q58" s="22">
        <v>765.24</v>
      </c>
      <c r="R58" s="22">
        <v>643.077</v>
      </c>
      <c r="S58" s="22">
        <v>643.077</v>
      </c>
      <c r="T58" s="22">
        <v>643.077</v>
      </c>
      <c r="U58" s="22">
        <v>643.077</v>
      </c>
      <c r="V58" s="22">
        <v>410.35700000000003</v>
      </c>
      <c r="W58" s="22">
        <v>410.35700000000003</v>
      </c>
      <c r="X58" s="22">
        <v>410.35700000000003</v>
      </c>
      <c r="Y58" s="22">
        <v>410.35700000000003</v>
      </c>
      <c r="Z58" s="22">
        <v>666.08900000000017</v>
      </c>
      <c r="AA58" s="22">
        <v>666.11199999999997</v>
      </c>
      <c r="AB58" s="22">
        <v>666.11199999999997</v>
      </c>
      <c r="AC58" s="22">
        <v>666.11199999999997</v>
      </c>
      <c r="AD58" s="22">
        <v>1393.8720000000001</v>
      </c>
      <c r="AE58" s="22">
        <v>1393.8720000000001</v>
      </c>
      <c r="AF58" s="22">
        <v>1393.8720000000001</v>
      </c>
      <c r="AG58" s="22">
        <v>1393.8720000000001</v>
      </c>
    </row>
    <row r="59" spans="1:33">
      <c r="A59" s="21" t="s">
        <v>118</v>
      </c>
      <c r="B59" s="25">
        <v>-34.146000000000001</v>
      </c>
      <c r="C59" s="25">
        <v>-17.257999999999999</v>
      </c>
      <c r="D59" s="25">
        <v>-15.842000000000001</v>
      </c>
      <c r="E59" s="25">
        <v>25.341999999999999</v>
      </c>
      <c r="F59" s="25">
        <v>-5.7919999999999998</v>
      </c>
      <c r="G59" s="25">
        <v>-2.16</v>
      </c>
      <c r="H59" s="25">
        <v>-15.266999999999999</v>
      </c>
      <c r="I59" s="25">
        <v>-12.417</v>
      </c>
      <c r="J59" s="25">
        <v>-43.994</v>
      </c>
      <c r="K59" s="25">
        <v>-26.798999999999999</v>
      </c>
      <c r="L59" s="25">
        <v>-67.64500000000001</v>
      </c>
      <c r="M59" s="25">
        <v>-71.303000000000011</v>
      </c>
      <c r="N59" s="25">
        <v>-52.777000000000001</v>
      </c>
      <c r="O59" s="25">
        <v>-32.201000000000001</v>
      </c>
      <c r="P59" s="25">
        <v>20.493000000000002</v>
      </c>
      <c r="Q59" s="25">
        <v>98.781000000000006</v>
      </c>
      <c r="R59" s="25">
        <v>-9.9939999999999998</v>
      </c>
      <c r="S59" s="25">
        <v>0.16600000000000037</v>
      </c>
      <c r="T59" s="25">
        <v>-10.050000000000001</v>
      </c>
      <c r="U59" s="25">
        <v>-8.4500000000000011</v>
      </c>
      <c r="V59" s="25">
        <v>-2.681</v>
      </c>
      <c r="W59" s="25">
        <v>-2.7</v>
      </c>
      <c r="X59" s="25">
        <v>-3.0749999999999886</v>
      </c>
      <c r="Y59" s="25">
        <v>10.228999999999985</v>
      </c>
      <c r="Z59" s="25">
        <v>-0.79300000000000004</v>
      </c>
      <c r="AA59" s="25">
        <v>0.69300000000000017</v>
      </c>
      <c r="AB59" s="25">
        <v>-0.628</v>
      </c>
      <c r="AC59" s="25">
        <v>1.726</v>
      </c>
      <c r="AD59" s="25">
        <v>23.606024300000001</v>
      </c>
      <c r="AE59" s="25">
        <v>36.672024299999997</v>
      </c>
      <c r="AF59" s="25">
        <v>41.965024299999996</v>
      </c>
      <c r="AG59" s="25">
        <v>29.858024299999997</v>
      </c>
    </row>
    <row r="60" spans="1:33">
      <c r="A60" s="21" t="s">
        <v>271</v>
      </c>
      <c r="B60" s="25"/>
      <c r="C60" s="25"/>
      <c r="D60" s="25"/>
      <c r="E60" s="25"/>
      <c r="F60" s="25"/>
      <c r="G60" s="25"/>
      <c r="H60" s="25"/>
      <c r="I60" s="25"/>
      <c r="J60" s="25"/>
      <c r="K60" s="25"/>
      <c r="L60" s="25"/>
      <c r="M60" s="25"/>
      <c r="N60" s="25"/>
      <c r="O60" s="25"/>
      <c r="P60" s="25"/>
      <c r="Q60" s="25"/>
      <c r="R60" s="25"/>
      <c r="S60" s="25"/>
      <c r="T60" s="25"/>
      <c r="U60" s="25"/>
      <c r="V60" s="25">
        <v>-172.18</v>
      </c>
      <c r="W60" s="25">
        <v>-164.476</v>
      </c>
      <c r="X60" s="25">
        <v>-177.458</v>
      </c>
      <c r="Y60" s="25">
        <v>-179.21</v>
      </c>
      <c r="Z60" s="25">
        <v>-11.929999999999978</v>
      </c>
      <c r="AA60" s="25">
        <v>-19.29499999999998</v>
      </c>
      <c r="AB60" s="25">
        <v>-23.737999999999978</v>
      </c>
      <c r="AC60" s="25">
        <v>-18.697999999999979</v>
      </c>
      <c r="AD60" s="25">
        <v>-130.173</v>
      </c>
      <c r="AE60" s="25">
        <v>-164.762</v>
      </c>
      <c r="AF60" s="25">
        <v>-233.54399999999998</v>
      </c>
      <c r="AG60" s="25">
        <v>-221.22800000000001</v>
      </c>
    </row>
    <row r="61" spans="1:33" ht="15.75" thickBot="1">
      <c r="A61" s="27" t="s">
        <v>119</v>
      </c>
      <c r="B61" s="28">
        <v>367.70800000000003</v>
      </c>
      <c r="C61" s="28">
        <v>423.90199999999908</v>
      </c>
      <c r="D61" s="28">
        <v>317.13100000000099</v>
      </c>
      <c r="E61" s="28">
        <v>470.149</v>
      </c>
      <c r="F61" s="28">
        <v>583.86800000000017</v>
      </c>
      <c r="G61" s="28">
        <v>675.13100000000009</v>
      </c>
      <c r="H61" s="28">
        <v>450.9809999999996</v>
      </c>
      <c r="I61" s="28">
        <v>748.12100000000157</v>
      </c>
      <c r="J61" s="28">
        <v>506.67999999999972</v>
      </c>
      <c r="K61" s="28">
        <v>617.31714999999986</v>
      </c>
      <c r="L61" s="28">
        <v>447.19965000000047</v>
      </c>
      <c r="M61" s="28">
        <v>764.98215000000062</v>
      </c>
      <c r="N61" s="28">
        <v>714.78</v>
      </c>
      <c r="O61" s="28">
        <v>572.34199999999998</v>
      </c>
      <c r="P61" s="28">
        <v>381.90300000000002</v>
      </c>
      <c r="Q61" s="28">
        <v>643.077</v>
      </c>
      <c r="R61" s="28">
        <v>682.08900000000006</v>
      </c>
      <c r="S61" s="28">
        <v>303.964</v>
      </c>
      <c r="T61" s="28">
        <v>317.38099999999997</v>
      </c>
      <c r="U61" s="28">
        <v>410.35700000000003</v>
      </c>
      <c r="V61" s="28">
        <v>122.46800000000013</v>
      </c>
      <c r="W61" s="28">
        <v>886.51600000000019</v>
      </c>
      <c r="X61" s="28">
        <v>310.24800000000027</v>
      </c>
      <c r="Y61" s="28">
        <v>666.08900000000017</v>
      </c>
      <c r="Z61" s="28">
        <v>481.46400000000028</v>
      </c>
      <c r="AA61" s="28">
        <v>2166.6390000000001</v>
      </c>
      <c r="AB61" s="28">
        <v>395.42099999999999</v>
      </c>
      <c r="AC61" s="28">
        <v>1393.8720000000001</v>
      </c>
      <c r="AD61" s="28">
        <v>673.30499999999995</v>
      </c>
      <c r="AE61" s="28">
        <v>1026.155</v>
      </c>
      <c r="AF61" s="28">
        <v>733.04700000000003</v>
      </c>
      <c r="AG61" s="28">
        <v>861.774</v>
      </c>
    </row>
    <row r="63" spans="1:33">
      <c r="A63" s="2" t="s">
        <v>334</v>
      </c>
      <c r="J63" s="43"/>
      <c r="K63" s="43"/>
      <c r="L63" s="43"/>
      <c r="M63" s="43"/>
      <c r="N63" s="43"/>
      <c r="O63" s="43"/>
      <c r="P63" s="43"/>
      <c r="Q63" s="43"/>
      <c r="R63" s="43"/>
      <c r="S63" s="43"/>
      <c r="T63" s="43"/>
      <c r="U63" s="43"/>
      <c r="W63" s="43"/>
      <c r="X63" s="43"/>
      <c r="Y63" s="43"/>
      <c r="Z63" s="43"/>
      <c r="AA63" s="43"/>
      <c r="AB63" s="43"/>
      <c r="AC63" s="43"/>
    </row>
    <row r="64" spans="1:33">
      <c r="J64" s="43"/>
      <c r="K64" s="43"/>
      <c r="L64" s="43"/>
      <c r="M64" s="43"/>
      <c r="N64" s="43"/>
      <c r="O64" s="43"/>
      <c r="P64" s="43"/>
      <c r="Q64" s="43"/>
      <c r="R64" s="43"/>
      <c r="S64" s="43"/>
      <c r="T64" s="43"/>
      <c r="U64" s="43"/>
    </row>
  </sheetData>
  <pageMargins left="0.7" right="0.7" top="0.75" bottom="0.75" header="0.3" footer="0.3"/>
  <pageSetup paperSize="8" scale="79" orientation="landscape" r:id="rId1"/>
  <headerFooter>
    <oddHeader>&amp;L&amp;"Calibri"&amp;11 [Restricted]&amp;1#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G18"/>
  <sheetViews>
    <sheetView view="pageBreakPreview" zoomScale="120" zoomScaleNormal="120" zoomScaleSheetLayoutView="120" zoomScalePageLayoutView="90" workbookViewId="0">
      <pane xSplit="1" ySplit="3" topLeftCell="W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39.140625" style="39" bestFit="1" customWidth="1"/>
    <col min="2" max="17" width="8.7109375" style="39" customWidth="1"/>
    <col min="18" max="16384" width="8.7109375" style="39"/>
  </cols>
  <sheetData>
    <row r="1" spans="1:33" ht="14.65" customHeight="1">
      <c r="A1" s="40" t="s">
        <v>122</v>
      </c>
      <c r="B1" s="40"/>
      <c r="C1" s="40"/>
      <c r="D1" s="40"/>
      <c r="E1" s="40"/>
    </row>
    <row r="2" spans="1:33" ht="14.65" customHeight="1" thickBot="1">
      <c r="A2" s="1" t="s">
        <v>47</v>
      </c>
      <c r="B2" s="1"/>
      <c r="C2" s="1"/>
      <c r="D2" s="1"/>
      <c r="E2" s="1"/>
    </row>
    <row r="3" spans="1:33" ht="15.75" thickBot="1">
      <c r="A3" s="16" t="s">
        <v>20</v>
      </c>
      <c r="B3" s="42" t="s">
        <v>163</v>
      </c>
      <c r="C3" s="42" t="s">
        <v>164</v>
      </c>
      <c r="D3" s="42" t="s">
        <v>165</v>
      </c>
      <c r="E3" s="42" t="s">
        <v>166</v>
      </c>
      <c r="F3" s="42" t="s">
        <v>32</v>
      </c>
      <c r="G3" s="42" t="s">
        <v>33</v>
      </c>
      <c r="H3" s="42" t="s">
        <v>34</v>
      </c>
      <c r="I3" s="42" t="s">
        <v>35</v>
      </c>
      <c r="J3" s="42" t="s">
        <v>150</v>
      </c>
      <c r="K3" s="42" t="s">
        <v>151</v>
      </c>
      <c r="L3" s="42" t="s">
        <v>152</v>
      </c>
      <c r="M3" s="42" t="s">
        <v>153</v>
      </c>
      <c r="N3" s="42" t="s">
        <v>36</v>
      </c>
      <c r="O3" s="42" t="s">
        <v>37</v>
      </c>
      <c r="P3" s="42" t="s">
        <v>38</v>
      </c>
      <c r="Q3" s="42" t="s">
        <v>39</v>
      </c>
      <c r="R3" s="42" t="s">
        <v>40</v>
      </c>
      <c r="S3" s="42" t="s">
        <v>41</v>
      </c>
      <c r="T3" s="42" t="s">
        <v>42</v>
      </c>
      <c r="U3" s="42" t="s">
        <v>43</v>
      </c>
      <c r="V3" s="42" t="s">
        <v>44</v>
      </c>
      <c r="W3" s="42" t="s">
        <v>45</v>
      </c>
      <c r="X3" s="42" t="s">
        <v>212</v>
      </c>
      <c r="Y3" s="42" t="s">
        <v>229</v>
      </c>
      <c r="Z3" s="42" t="s">
        <v>231</v>
      </c>
      <c r="AA3" s="42" t="s">
        <v>298</v>
      </c>
      <c r="AB3" s="42" t="s">
        <v>313</v>
      </c>
      <c r="AC3" s="42" t="s">
        <v>330</v>
      </c>
      <c r="AD3" s="42" t="s">
        <v>343</v>
      </c>
      <c r="AE3" s="42" t="s">
        <v>346</v>
      </c>
      <c r="AF3" s="42" t="s">
        <v>351</v>
      </c>
      <c r="AG3" s="42" t="s">
        <v>356</v>
      </c>
    </row>
    <row r="4" spans="1:33" ht="15.75" thickTop="1">
      <c r="A4" s="18" t="s">
        <v>123</v>
      </c>
      <c r="B4" s="23">
        <v>6238.917300000001</v>
      </c>
      <c r="C4" s="23">
        <v>6239</v>
      </c>
      <c r="D4" s="23">
        <v>6238.917300000001</v>
      </c>
      <c r="E4" s="23">
        <v>6238.917300000001</v>
      </c>
      <c r="F4" s="23">
        <v>4349.55</v>
      </c>
      <c r="G4" s="23">
        <v>4349.5119999999997</v>
      </c>
      <c r="H4" s="23">
        <v>4349.5119999999997</v>
      </c>
      <c r="I4" s="23">
        <v>4349.5119999999997</v>
      </c>
      <c r="J4" s="23">
        <v>5133.6910000000025</v>
      </c>
      <c r="K4" s="23">
        <v>5133.6910000000025</v>
      </c>
      <c r="L4" s="23">
        <v>5133.6910000000025</v>
      </c>
      <c r="M4" s="23">
        <v>5133.6910000000025</v>
      </c>
      <c r="N4" s="23">
        <v>5294.502000000004</v>
      </c>
      <c r="O4" s="23">
        <v>5294.502000000004</v>
      </c>
      <c r="P4" s="23">
        <v>5294.502000000004</v>
      </c>
      <c r="Q4" s="23">
        <v>5294.502000000004</v>
      </c>
      <c r="R4" s="23">
        <v>5831.1960000000036</v>
      </c>
      <c r="S4" s="23">
        <v>5831.1960000000036</v>
      </c>
      <c r="T4" s="23">
        <v>5831.1960000000036</v>
      </c>
      <c r="U4" s="23">
        <v>5831.1960000000036</v>
      </c>
      <c r="V4" s="23">
        <v>4767.515000000004</v>
      </c>
      <c r="W4" s="23">
        <v>4767.5209999999997</v>
      </c>
      <c r="X4" s="23">
        <v>4767.5209999999997</v>
      </c>
      <c r="Y4" s="23">
        <v>4767.5209999999997</v>
      </c>
      <c r="Z4" s="23">
        <v>5015.7079999999996</v>
      </c>
      <c r="AA4" s="23">
        <v>5015.7190000000001</v>
      </c>
      <c r="AB4" s="23">
        <v>5015.7190000000001</v>
      </c>
      <c r="AC4" s="23">
        <v>5015.7190000000001</v>
      </c>
      <c r="AD4" s="23">
        <v>6572.0119999999997</v>
      </c>
      <c r="AE4" s="23">
        <v>6572.0119999999997</v>
      </c>
      <c r="AF4" s="23">
        <v>6572.0119999999997</v>
      </c>
      <c r="AG4" s="23">
        <v>6572.0119999999997</v>
      </c>
    </row>
    <row r="5" spans="1:33">
      <c r="A5" s="13" t="s">
        <v>124</v>
      </c>
      <c r="B5" s="10">
        <v>490.37000000000029</v>
      </c>
      <c r="C5" s="10">
        <v>969.17299999999909</v>
      </c>
      <c r="D5" s="10">
        <v>1275.5010000000009</v>
      </c>
      <c r="E5" s="10">
        <v>-1288.5590000000002</v>
      </c>
      <c r="F5" s="10">
        <v>454.02900000000017</v>
      </c>
      <c r="G5" s="10">
        <v>907.92200000000003</v>
      </c>
      <c r="H5" s="10">
        <v>1216.1579999999997</v>
      </c>
      <c r="I5" s="10">
        <v>1594.3360000000016</v>
      </c>
      <c r="J5" s="10">
        <v>334.12899999999968</v>
      </c>
      <c r="K5" s="10">
        <v>710.28799999999956</v>
      </c>
      <c r="L5" s="10">
        <v>906.51700000000051</v>
      </c>
      <c r="M5" s="10">
        <v>1167.8570000000013</v>
      </c>
      <c r="N5" s="10">
        <v>159</v>
      </c>
      <c r="O5" s="10">
        <v>465.86700000000013</v>
      </c>
      <c r="P5" s="10">
        <v>701.68200000000002</v>
      </c>
      <c r="Q5" s="10">
        <v>1172.357</v>
      </c>
      <c r="R5" s="10">
        <v>318.08399999999983</v>
      </c>
      <c r="S5" s="10">
        <v>259.92099999999948</v>
      </c>
      <c r="T5" s="10">
        <v>-123.77900000000056</v>
      </c>
      <c r="U5" s="10">
        <v>250.88299999999998</v>
      </c>
      <c r="V5" s="10">
        <v>49.587000000000089</v>
      </c>
      <c r="W5" s="10">
        <v>-624.21799999999996</v>
      </c>
      <c r="X5" s="10">
        <v>-531.22199999999998</v>
      </c>
      <c r="Y5" s="10">
        <v>-108.86199999999953</v>
      </c>
      <c r="Z5" s="10">
        <v>118.12499999999983</v>
      </c>
      <c r="AA5" s="10">
        <v>530.92699999999968</v>
      </c>
      <c r="AB5" s="10">
        <v>707.99799999999993</v>
      </c>
      <c r="AC5" s="10">
        <v>1359.6970000000001</v>
      </c>
      <c r="AD5" s="10">
        <v>141.59400000000019</v>
      </c>
      <c r="AE5" s="10">
        <v>489.51000000000033</v>
      </c>
      <c r="AF5" s="10">
        <v>681.77600000000029</v>
      </c>
      <c r="AG5" s="10">
        <v>1159.7079999999999</v>
      </c>
    </row>
    <row r="6" spans="1:33">
      <c r="A6" s="13" t="s">
        <v>125</v>
      </c>
      <c r="B6" s="10">
        <v>-192.33500000000001</v>
      </c>
      <c r="C6" s="10">
        <v>180.14600000000002</v>
      </c>
      <c r="D6" s="10">
        <v>425.072</v>
      </c>
      <c r="E6" s="10">
        <v>-55.129000000000005</v>
      </c>
      <c r="F6" s="10">
        <v>-62.772999999999996</v>
      </c>
      <c r="G6" s="10">
        <v>148.05200000000002</v>
      </c>
      <c r="H6" s="10">
        <v>-252.04400000000004</v>
      </c>
      <c r="I6" s="10">
        <v>-125.82499999999999</v>
      </c>
      <c r="J6" s="10">
        <v>-89.64</v>
      </c>
      <c r="K6" s="10">
        <v>54.099000000000004</v>
      </c>
      <c r="L6" s="10">
        <v>-219.80099999999999</v>
      </c>
      <c r="M6" s="10">
        <v>-201.84200000000001</v>
      </c>
      <c r="N6" s="10">
        <v>88</v>
      </c>
      <c r="O6" s="10">
        <v>-37.038000000000011</v>
      </c>
      <c r="P6" s="10">
        <v>327.38099999999997</v>
      </c>
      <c r="Q6" s="10">
        <v>152.58799999999991</v>
      </c>
      <c r="R6" s="10">
        <v>-421.99100000000004</v>
      </c>
      <c r="S6" s="10">
        <v>-609.53</v>
      </c>
      <c r="T6" s="10">
        <v>-581.125</v>
      </c>
      <c r="U6" s="10">
        <v>-589.99</v>
      </c>
      <c r="V6" s="10">
        <v>-126.652</v>
      </c>
      <c r="W6" s="10">
        <v>1063.5479999999998</v>
      </c>
      <c r="X6" s="10">
        <v>1207.508</v>
      </c>
      <c r="Y6" s="10">
        <v>1212.6479999999999</v>
      </c>
      <c r="Z6" s="10">
        <v>-66.373999999999995</v>
      </c>
      <c r="AA6" s="10">
        <v>-231.596</v>
      </c>
      <c r="AB6" s="10">
        <v>-263.88</v>
      </c>
      <c r="AC6" s="10">
        <v>-139.047</v>
      </c>
      <c r="AD6" s="10">
        <v>359.21899999999999</v>
      </c>
      <c r="AE6" s="10">
        <v>501.49099999999999</v>
      </c>
      <c r="AF6" s="10">
        <v>400.16399999999999</v>
      </c>
      <c r="AG6" s="10">
        <v>326.06999999999994</v>
      </c>
    </row>
    <row r="7" spans="1:33">
      <c r="A7" s="32" t="s">
        <v>126</v>
      </c>
      <c r="B7" s="31">
        <v>298.03500000000031</v>
      </c>
      <c r="C7" s="31">
        <v>1149.3189999999991</v>
      </c>
      <c r="D7" s="31">
        <v>1700.5730000000008</v>
      </c>
      <c r="E7" s="31">
        <v>-1343.6880000000001</v>
      </c>
      <c r="F7" s="31">
        <v>391.2560000000002</v>
      </c>
      <c r="G7" s="31">
        <v>1055.9740000000002</v>
      </c>
      <c r="H7" s="31">
        <v>964.11399999999958</v>
      </c>
      <c r="I7" s="31">
        <v>1468.5110000000016</v>
      </c>
      <c r="J7" s="31">
        <v>244.48899999999969</v>
      </c>
      <c r="K7" s="31">
        <v>764.3869999999996</v>
      </c>
      <c r="L7" s="31">
        <v>686.71600000000058</v>
      </c>
      <c r="M7" s="31">
        <v>966.01500000000135</v>
      </c>
      <c r="N7" s="31">
        <v>247</v>
      </c>
      <c r="O7" s="31">
        <v>428.82900000000012</v>
      </c>
      <c r="P7" s="31">
        <v>1029.0630000000001</v>
      </c>
      <c r="Q7" s="31">
        <v>1324.9449999999999</v>
      </c>
      <c r="R7" s="31">
        <v>-103.90700000000021</v>
      </c>
      <c r="S7" s="31">
        <v>-349.60900000000049</v>
      </c>
      <c r="T7" s="31">
        <v>-704.90400000000056</v>
      </c>
      <c r="U7" s="31">
        <v>-339.10700000000003</v>
      </c>
      <c r="V7" s="31">
        <v>-77.064999999999912</v>
      </c>
      <c r="W7" s="31">
        <v>439.32999999999981</v>
      </c>
      <c r="X7" s="31">
        <v>676.28600000000006</v>
      </c>
      <c r="Y7" s="31">
        <v>1103.7860000000003</v>
      </c>
      <c r="Z7" s="31">
        <v>51.750999999999834</v>
      </c>
      <c r="AA7" s="31">
        <v>299.33099999999968</v>
      </c>
      <c r="AB7" s="31">
        <v>444.11799999999994</v>
      </c>
      <c r="AC7" s="31">
        <v>1220.6500000000001</v>
      </c>
      <c r="AD7" s="31">
        <v>500.81300000000022</v>
      </c>
      <c r="AE7" s="31">
        <v>991.00100000000032</v>
      </c>
      <c r="AF7" s="31">
        <v>1081.9400000000003</v>
      </c>
      <c r="AG7" s="31">
        <v>1485.7779999999998</v>
      </c>
    </row>
    <row r="8" spans="1:33">
      <c r="A8" s="13"/>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c r="A9" s="13" t="s">
        <v>127</v>
      </c>
      <c r="B9" s="10">
        <v>1.45</v>
      </c>
      <c r="C9" s="10">
        <v>0.377</v>
      </c>
      <c r="D9" s="10">
        <v>5.9249999999999998</v>
      </c>
      <c r="E9" s="10">
        <v>9.8019999999999996</v>
      </c>
      <c r="F9" s="10">
        <v>3.2829999999999999</v>
      </c>
      <c r="G9" s="10">
        <v>4.6669999999999998</v>
      </c>
      <c r="H9" s="10">
        <v>12.15</v>
      </c>
      <c r="I9" s="10">
        <v>9.2360000000000007</v>
      </c>
      <c r="J9" s="10">
        <v>-1</v>
      </c>
      <c r="K9" s="10">
        <v>8</v>
      </c>
      <c r="L9" s="10">
        <v>17.030999999999999</v>
      </c>
      <c r="M9" s="10">
        <v>18.346</v>
      </c>
      <c r="N9" s="10">
        <v>0.35199999999999998</v>
      </c>
      <c r="O9" s="10">
        <v>2.8940000000000001</v>
      </c>
      <c r="P9" s="10">
        <v>6.048</v>
      </c>
      <c r="Q9" s="10">
        <v>1.0540000000000003</v>
      </c>
      <c r="R9" s="10">
        <v>6.6769999999999996</v>
      </c>
      <c r="S9" s="10">
        <v>3.7519999999999998</v>
      </c>
      <c r="T9" s="10">
        <v>12.404999999999998</v>
      </c>
      <c r="U9" s="10">
        <v>5.9739999999999984</v>
      </c>
      <c r="V9" s="10">
        <v>3.84</v>
      </c>
      <c r="W9" s="10">
        <v>10.8</v>
      </c>
      <c r="X9" s="10">
        <v>17.600000000000001</v>
      </c>
      <c r="Y9" s="10">
        <v>28.6</v>
      </c>
      <c r="Z9" s="10">
        <v>21.52</v>
      </c>
      <c r="AA9" s="10">
        <v>36.636000000000003</v>
      </c>
      <c r="AB9" s="10">
        <v>55.252000000000002</v>
      </c>
      <c r="AC9" s="10">
        <v>72.8</v>
      </c>
      <c r="AD9" s="10">
        <v>10.734999999999999</v>
      </c>
      <c r="AE9" s="10">
        <v>18.945</v>
      </c>
      <c r="AF9" s="10">
        <v>26.593</v>
      </c>
      <c r="AG9" s="10">
        <v>29.861999999999998</v>
      </c>
    </row>
    <row r="10" spans="1:33">
      <c r="A10" s="13" t="s">
        <v>128</v>
      </c>
      <c r="B10" s="10" t="s">
        <v>67</v>
      </c>
      <c r="C10" s="10"/>
      <c r="D10" s="10" t="s">
        <v>67</v>
      </c>
      <c r="E10" s="10" t="s">
        <v>67</v>
      </c>
      <c r="F10" s="10" t="s">
        <v>67</v>
      </c>
      <c r="G10" s="10" t="s">
        <v>67</v>
      </c>
      <c r="H10" s="10" t="s">
        <v>67</v>
      </c>
      <c r="I10" s="10" t="s">
        <v>67</v>
      </c>
      <c r="J10" s="10" t="s">
        <v>67</v>
      </c>
      <c r="K10" s="10" t="s">
        <v>67</v>
      </c>
      <c r="L10" s="10">
        <v>-30.693000000000005</v>
      </c>
      <c r="M10" s="10">
        <v>-61.93</v>
      </c>
      <c r="N10" s="10">
        <v>-2.823</v>
      </c>
      <c r="O10" s="10">
        <v>-2.823</v>
      </c>
      <c r="P10" s="10">
        <v>-2.823</v>
      </c>
      <c r="Q10" s="10">
        <v>4.2379999999999995</v>
      </c>
      <c r="R10" s="10">
        <v>2.823</v>
      </c>
      <c r="S10" s="10">
        <v>5.4160000000000004</v>
      </c>
      <c r="T10" s="10">
        <v>5.2690000000000001</v>
      </c>
      <c r="U10" s="10">
        <v>5.2690000000000001</v>
      </c>
      <c r="V10" s="10">
        <v>0</v>
      </c>
      <c r="W10" s="10">
        <v>0</v>
      </c>
      <c r="X10" s="10">
        <v>0</v>
      </c>
      <c r="Y10" s="10">
        <v>0</v>
      </c>
      <c r="Z10" s="10">
        <v>0</v>
      </c>
      <c r="AA10" s="10">
        <v>0</v>
      </c>
      <c r="AB10" s="10">
        <v>0</v>
      </c>
      <c r="AC10" s="10">
        <v>0</v>
      </c>
      <c r="AD10" s="10">
        <v>0</v>
      </c>
      <c r="AE10" s="10">
        <v>0</v>
      </c>
      <c r="AF10" s="10">
        <v>0</v>
      </c>
      <c r="AG10" s="10">
        <v>0</v>
      </c>
    </row>
    <row r="11" spans="1:33">
      <c r="A11" s="13" t="s">
        <v>129</v>
      </c>
      <c r="B11" s="10" t="s">
        <v>67</v>
      </c>
      <c r="C11" s="10" t="s">
        <v>67</v>
      </c>
      <c r="D11" s="10" t="s">
        <v>67</v>
      </c>
      <c r="E11" s="10" t="s">
        <v>67</v>
      </c>
      <c r="F11" s="10" t="s">
        <v>67</v>
      </c>
      <c r="G11" s="10" t="s">
        <v>67</v>
      </c>
      <c r="H11" s="10">
        <v>3.4</v>
      </c>
      <c r="I11" s="10">
        <v>1.746</v>
      </c>
      <c r="J11" s="10" t="s">
        <v>67</v>
      </c>
      <c r="K11" s="10" t="s">
        <v>67</v>
      </c>
      <c r="L11" s="10">
        <v>-0.96899999999999997</v>
      </c>
      <c r="M11" s="10">
        <v>2.8209999999999988</v>
      </c>
      <c r="N11" s="10">
        <v>-32.326000000000001</v>
      </c>
      <c r="O11" s="10">
        <v>32.247999999999998</v>
      </c>
      <c r="P11" s="10">
        <v>4.7999999999994714E-2</v>
      </c>
      <c r="Q11" s="10">
        <v>-5.7139999999999986</v>
      </c>
      <c r="R11" s="10" t="s">
        <v>67</v>
      </c>
      <c r="S11" s="10">
        <v>0.42700000000000005</v>
      </c>
      <c r="T11" s="10">
        <v>1.018</v>
      </c>
      <c r="U11" s="10">
        <v>1.8320000000000001</v>
      </c>
      <c r="V11" s="10">
        <v>1.5</v>
      </c>
      <c r="W11" s="10">
        <v>2.2000000000000002</v>
      </c>
      <c r="X11" s="10">
        <v>2.4</v>
      </c>
      <c r="Y11" s="10">
        <v>2.4</v>
      </c>
      <c r="Z11" s="10">
        <v>-0.17699999999999999</v>
      </c>
      <c r="AA11" s="10">
        <v>1062.943</v>
      </c>
      <c r="AB11" s="10">
        <v>1061.0329999999999</v>
      </c>
      <c r="AC11" s="10">
        <v>1067</v>
      </c>
      <c r="AD11" s="10">
        <v>0.66300000000000003</v>
      </c>
      <c r="AE11" s="10">
        <v>0.65200000000000002</v>
      </c>
      <c r="AF11" s="10">
        <v>1.3310000000000002</v>
      </c>
      <c r="AG11" s="10">
        <v>1.272</v>
      </c>
    </row>
    <row r="12" spans="1:33">
      <c r="A12" s="13" t="s">
        <v>111</v>
      </c>
      <c r="B12" s="10" t="s">
        <v>67</v>
      </c>
      <c r="C12" s="10">
        <v>-498.024</v>
      </c>
      <c r="D12" s="10">
        <v>-498.024</v>
      </c>
      <c r="E12" s="10">
        <v>-498.024</v>
      </c>
      <c r="F12" s="10" t="s">
        <v>67</v>
      </c>
      <c r="G12" s="10">
        <v>-599.51300000000003</v>
      </c>
      <c r="H12" s="10">
        <v>-599.51300000000003</v>
      </c>
      <c r="I12" s="10">
        <v>-599.51300000000003</v>
      </c>
      <c r="J12" s="10" t="s">
        <v>67</v>
      </c>
      <c r="K12" s="10">
        <v>-666.22699999999998</v>
      </c>
      <c r="L12" s="10">
        <v>-666.22699999999998</v>
      </c>
      <c r="M12" s="10">
        <v>-666.22699999999998</v>
      </c>
      <c r="N12" s="10">
        <v>0</v>
      </c>
      <c r="O12" s="10">
        <v>-699.61599999999999</v>
      </c>
      <c r="P12" s="10">
        <v>-699.61599999999999</v>
      </c>
      <c r="Q12" s="10">
        <v>-699.61599999999999</v>
      </c>
      <c r="R12" s="10" t="s">
        <v>67</v>
      </c>
      <c r="S12" s="10">
        <v>-732.99300000000005</v>
      </c>
      <c r="T12" s="10">
        <v>-732.99300000000005</v>
      </c>
      <c r="U12" s="10">
        <v>-732.99300000000005</v>
      </c>
      <c r="V12" s="10">
        <v>0</v>
      </c>
      <c r="W12" s="10">
        <v>-766.6</v>
      </c>
      <c r="X12" s="10">
        <v>-766.6</v>
      </c>
      <c r="Y12" s="10">
        <v>-766.6</v>
      </c>
      <c r="Z12" s="10" t="s">
        <v>67</v>
      </c>
      <c r="AA12" s="10">
        <v>-799.96600000000001</v>
      </c>
      <c r="AB12" s="10">
        <v>-799.90499999999997</v>
      </c>
      <c r="AC12" s="10">
        <v>-799.90499999999997</v>
      </c>
      <c r="AD12" s="10" t="s">
        <v>67</v>
      </c>
      <c r="AE12" s="10">
        <v>-834.06600000000003</v>
      </c>
      <c r="AF12" s="10">
        <v>-834.06600000000003</v>
      </c>
      <c r="AG12" s="10">
        <v>-834.06600000000003</v>
      </c>
    </row>
    <row r="13" spans="1:33">
      <c r="A13" s="13" t="s">
        <v>130</v>
      </c>
      <c r="B13" s="10" t="s">
        <v>67</v>
      </c>
      <c r="C13" s="10">
        <v>-57.548000000000002</v>
      </c>
      <c r="D13" s="10">
        <v>-56.24</v>
      </c>
      <c r="E13" s="10">
        <v>-57.177999999999997</v>
      </c>
      <c r="F13" s="10" t="s">
        <v>67</v>
      </c>
      <c r="G13" s="10">
        <v>-96.289000000000001</v>
      </c>
      <c r="H13" s="10">
        <v>-94.210999999999999</v>
      </c>
      <c r="I13" s="10">
        <v>-95.838999999999999</v>
      </c>
      <c r="J13" s="10" t="s">
        <v>67</v>
      </c>
      <c r="K13" s="10">
        <v>-101.556</v>
      </c>
      <c r="L13" s="10">
        <v>-100.92100000000001</v>
      </c>
      <c r="M13" s="10">
        <v>-98.213999999999999</v>
      </c>
      <c r="N13" s="10">
        <v>0</v>
      </c>
      <c r="O13" s="10" t="s">
        <v>67</v>
      </c>
      <c r="P13" s="10">
        <v>-83.212999999999994</v>
      </c>
      <c r="Q13" s="10">
        <v>-88.212999999999994</v>
      </c>
      <c r="R13" s="10" t="s">
        <v>67</v>
      </c>
      <c r="S13" s="10">
        <v>-4.657</v>
      </c>
      <c r="T13" s="10">
        <v>-4.7569999999999997</v>
      </c>
      <c r="U13" s="10">
        <v>-4.649</v>
      </c>
      <c r="V13" s="10">
        <v>-13.7</v>
      </c>
      <c r="W13" s="10">
        <v>-117</v>
      </c>
      <c r="X13" s="10">
        <v>-118.4</v>
      </c>
      <c r="Y13" s="10">
        <v>-119.5</v>
      </c>
      <c r="Z13" s="10" t="s">
        <v>67</v>
      </c>
      <c r="AA13" s="10">
        <v>-4.1950000000000003</v>
      </c>
      <c r="AB13" s="10">
        <v>-4.1909999999999998</v>
      </c>
      <c r="AC13" s="10">
        <v>-4.2140000000000004</v>
      </c>
      <c r="AD13" s="10" t="s">
        <v>67</v>
      </c>
      <c r="AE13" s="10">
        <v>-4.6180000000000003</v>
      </c>
      <c r="AF13" s="10">
        <v>-4.66</v>
      </c>
      <c r="AG13" s="10">
        <v>-257.416</v>
      </c>
    </row>
    <row r="14" spans="1:33" ht="15.75" thickBot="1">
      <c r="A14" s="33" t="s">
        <v>131</v>
      </c>
      <c r="B14" s="34">
        <v>6538.4023000000016</v>
      </c>
      <c r="C14" s="34">
        <v>6833.1239999999989</v>
      </c>
      <c r="D14" s="34">
        <v>7391.1513000000014</v>
      </c>
      <c r="E14" s="34">
        <v>4349.8293000000012</v>
      </c>
      <c r="F14" s="34">
        <v>4744.0889999999999</v>
      </c>
      <c r="G14" s="34">
        <v>4714.3509999999997</v>
      </c>
      <c r="H14" s="34">
        <v>4635.4519999999993</v>
      </c>
      <c r="I14" s="34">
        <v>5133.6530000000012</v>
      </c>
      <c r="J14" s="34">
        <v>5377.1800000000021</v>
      </c>
      <c r="K14" s="34">
        <v>5138.2950000000019</v>
      </c>
      <c r="L14" s="34">
        <v>5038.6280000000033</v>
      </c>
      <c r="M14" s="34">
        <v>5294.502000000004</v>
      </c>
      <c r="N14" s="34">
        <v>5506.7050000000045</v>
      </c>
      <c r="O14" s="34">
        <v>5056.0340000000042</v>
      </c>
      <c r="P14" s="34">
        <v>5544.0090000000037</v>
      </c>
      <c r="Q14" s="34">
        <v>5831.1960000000045</v>
      </c>
      <c r="R14" s="34">
        <v>5736.7890000000034</v>
      </c>
      <c r="S14" s="34">
        <v>4753.5320000000029</v>
      </c>
      <c r="T14" s="34">
        <v>4407.2340000000031</v>
      </c>
      <c r="U14" s="34">
        <v>4767.5220000000036</v>
      </c>
      <c r="V14" s="34">
        <f t="shared" ref="V14" si="0">SUM(V7:V13)+V4</f>
        <v>4682.0900000000038</v>
      </c>
      <c r="W14" s="34">
        <v>4336.2509999999993</v>
      </c>
      <c r="X14" s="34">
        <v>4578.8069999999998</v>
      </c>
      <c r="Y14" s="34">
        <v>5016.2069999999994</v>
      </c>
      <c r="Z14" s="34">
        <v>5088.8019999999997</v>
      </c>
      <c r="AA14" s="34">
        <v>5610.4679999999989</v>
      </c>
      <c r="AB14" s="34">
        <v>5772.0259999999998</v>
      </c>
      <c r="AC14" s="34">
        <v>6572.0499999999993</v>
      </c>
      <c r="AD14" s="34">
        <v>7084.223</v>
      </c>
      <c r="AE14" s="34">
        <v>6743.9259999999995</v>
      </c>
      <c r="AF14" s="34">
        <v>6843.1500000000005</v>
      </c>
      <c r="AG14" s="34">
        <v>6997.4419999999991</v>
      </c>
    </row>
    <row r="16" spans="1:33">
      <c r="A16" s="198" t="s">
        <v>48</v>
      </c>
      <c r="N16" s="43"/>
      <c r="O16" s="43"/>
      <c r="P16" s="43"/>
      <c r="Q16" s="43"/>
      <c r="R16" s="43"/>
      <c r="S16" s="43"/>
      <c r="T16" s="43"/>
      <c r="U16" s="43"/>
      <c r="V16" s="43"/>
      <c r="W16" s="43"/>
      <c r="X16" s="43"/>
    </row>
    <row r="17" spans="2:22">
      <c r="F17" s="43"/>
      <c r="G17" s="43"/>
      <c r="H17" s="43"/>
      <c r="I17" s="43"/>
      <c r="J17" s="43"/>
      <c r="K17" s="43"/>
      <c r="L17" s="43"/>
      <c r="M17" s="43"/>
      <c r="N17" s="43"/>
      <c r="O17" s="43"/>
      <c r="P17" s="43"/>
      <c r="Q17" s="43"/>
      <c r="R17" s="43"/>
      <c r="S17" s="43"/>
      <c r="T17" s="43"/>
      <c r="U17" s="43"/>
      <c r="V17" s="43"/>
    </row>
    <row r="18" spans="2:22">
      <c r="B18" s="43"/>
      <c r="F18" s="43"/>
      <c r="G18" s="43"/>
      <c r="H18" s="43"/>
      <c r="I18" s="43"/>
      <c r="J18" s="43"/>
      <c r="K18" s="43"/>
      <c r="L18" s="43"/>
      <c r="M18" s="43"/>
      <c r="N18" s="43"/>
      <c r="O18" s="43"/>
      <c r="P18" s="43"/>
      <c r="Q18" s="43"/>
      <c r="R18" s="43"/>
      <c r="S18" s="43"/>
      <c r="T18" s="43"/>
      <c r="U18" s="43"/>
      <c r="V18" s="43"/>
    </row>
  </sheetData>
  <pageMargins left="0.23622047244094491" right="0.23622047244094491" top="0.74803149606299213" bottom="0.74803149606299213" header="0.31496062992125984" footer="0.31496062992125984"/>
  <pageSetup paperSize="9" scale="44" orientation="landscape" r:id="rId1"/>
  <headerFooter>
    <oddHeader>&amp;L&amp;"Calibri"&amp;11 [Restricted]&amp;1#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G77"/>
  <sheetViews>
    <sheetView view="pageBreakPreview" zoomScale="90" zoomScaleNormal="100" zoomScaleSheetLayoutView="90" workbookViewId="0">
      <pane xSplit="1" ySplit="1" topLeftCell="S2"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69.7109375" style="162" customWidth="1"/>
    <col min="2" max="5" width="8.7109375" style="162" hidden="1" customWidth="1"/>
    <col min="6" max="11" width="9.140625" style="162" hidden="1" customWidth="1"/>
    <col min="12" max="12" width="1.7109375" style="162" hidden="1" customWidth="1"/>
    <col min="13" max="14" width="9.140625" style="162" hidden="1" customWidth="1"/>
    <col min="15" max="17" width="8.7109375" style="162" hidden="1" customWidth="1"/>
    <col min="18" max="16384" width="8.7109375" style="162"/>
  </cols>
  <sheetData>
    <row r="1" spans="1:33">
      <c r="A1" s="161" t="s">
        <v>149</v>
      </c>
    </row>
    <row r="2" spans="1:33">
      <c r="A2" s="163" t="s">
        <v>132</v>
      </c>
      <c r="B2" s="163"/>
      <c r="C2" s="163"/>
      <c r="D2" s="163"/>
      <c r="E2" s="163"/>
      <c r="F2" s="163"/>
      <c r="G2" s="163"/>
      <c r="H2" s="163"/>
      <c r="I2" s="163"/>
      <c r="J2" s="163"/>
      <c r="K2" s="163"/>
      <c r="L2" s="163"/>
      <c r="M2" s="163"/>
      <c r="N2" s="164"/>
      <c r="O2" s="164"/>
      <c r="P2" s="164"/>
    </row>
    <row r="3" spans="1:33" ht="15.75" thickBot="1">
      <c r="A3" s="161" t="s">
        <v>2</v>
      </c>
      <c r="B3" s="161"/>
      <c r="C3" s="161"/>
      <c r="D3" s="161"/>
      <c r="E3" s="161"/>
      <c r="F3" s="161"/>
      <c r="G3" s="161"/>
      <c r="H3" s="161"/>
      <c r="I3" s="161"/>
      <c r="J3" s="161"/>
      <c r="K3" s="161"/>
      <c r="L3" s="161"/>
      <c r="M3" s="161"/>
      <c r="N3" s="164"/>
      <c r="O3" s="164"/>
      <c r="P3" s="164"/>
      <c r="R3" s="165"/>
      <c r="S3" s="165"/>
      <c r="T3" s="165"/>
      <c r="U3" s="165"/>
      <c r="V3" s="165"/>
      <c r="W3" s="165"/>
      <c r="X3" s="165"/>
      <c r="Y3" s="165"/>
      <c r="Z3" s="165"/>
      <c r="AA3" s="165"/>
      <c r="AB3" s="165"/>
      <c r="AC3" s="165"/>
      <c r="AD3" s="165"/>
      <c r="AE3" s="165"/>
      <c r="AF3" s="165"/>
      <c r="AG3" s="165"/>
    </row>
    <row r="4" spans="1:33" ht="15" customHeight="1" thickBot="1">
      <c r="A4" s="166" t="s">
        <v>20</v>
      </c>
      <c r="B4" s="167" t="s">
        <v>163</v>
      </c>
      <c r="C4" s="167" t="s">
        <v>163</v>
      </c>
      <c r="D4" s="167" t="s">
        <v>163</v>
      </c>
      <c r="E4" s="167" t="s">
        <v>163</v>
      </c>
      <c r="F4" s="167" t="s">
        <v>32</v>
      </c>
      <c r="G4" s="167" t="s">
        <v>33</v>
      </c>
      <c r="H4" s="167" t="s">
        <v>34</v>
      </c>
      <c r="I4" s="167" t="s">
        <v>35</v>
      </c>
      <c r="J4" s="167" t="s">
        <v>145</v>
      </c>
      <c r="K4" s="167" t="s">
        <v>146</v>
      </c>
      <c r="L4" s="167" t="s">
        <v>147</v>
      </c>
      <c r="M4" s="167" t="s">
        <v>148</v>
      </c>
      <c r="N4" s="167" t="s">
        <v>36</v>
      </c>
      <c r="O4" s="167" t="s">
        <v>37</v>
      </c>
      <c r="P4" s="167" t="s">
        <v>38</v>
      </c>
      <c r="Q4" s="167" t="s">
        <v>39</v>
      </c>
      <c r="R4" s="167" t="s">
        <v>304</v>
      </c>
      <c r="S4" s="167" t="s">
        <v>305</v>
      </c>
      <c r="T4" s="167" t="s">
        <v>306</v>
      </c>
      <c r="U4" s="167" t="s">
        <v>307</v>
      </c>
      <c r="V4" s="167" t="s">
        <v>308</v>
      </c>
      <c r="W4" s="167" t="s">
        <v>309</v>
      </c>
      <c r="X4" s="167" t="s">
        <v>310</v>
      </c>
      <c r="Y4" s="167" t="s">
        <v>311</v>
      </c>
      <c r="Z4" s="167" t="s">
        <v>312</v>
      </c>
      <c r="AA4" s="42" t="s">
        <v>298</v>
      </c>
      <c r="AB4" s="42" t="s">
        <v>313</v>
      </c>
      <c r="AC4" s="42" t="s">
        <v>330</v>
      </c>
      <c r="AD4" s="42" t="s">
        <v>343</v>
      </c>
      <c r="AE4" s="42" t="s">
        <v>348</v>
      </c>
      <c r="AF4" s="42" t="s">
        <v>353</v>
      </c>
      <c r="AG4" s="42" t="s">
        <v>357</v>
      </c>
    </row>
    <row r="5" spans="1:33" ht="12" customHeight="1" thickTop="1">
      <c r="A5" s="164" t="s">
        <v>133</v>
      </c>
      <c r="B5" s="164"/>
      <c r="C5" s="164"/>
      <c r="D5" s="164"/>
      <c r="E5" s="164"/>
      <c r="F5" s="164"/>
      <c r="G5" s="164"/>
      <c r="H5" s="164"/>
      <c r="I5" s="164"/>
      <c r="J5" s="164"/>
      <c r="K5" s="164"/>
      <c r="L5" s="164"/>
      <c r="M5" s="168"/>
      <c r="N5" s="168">
        <v>2511.0259999999998</v>
      </c>
      <c r="O5" s="168">
        <v>2619.1410000000001</v>
      </c>
      <c r="P5" s="168">
        <v>2433.36</v>
      </c>
      <c r="Q5" s="168">
        <v>2696.3519999999999</v>
      </c>
      <c r="R5" s="168">
        <v>2557.2710000000002</v>
      </c>
      <c r="S5" s="168">
        <v>2695.393</v>
      </c>
      <c r="T5" s="168">
        <v>2453.7939999999999</v>
      </c>
      <c r="U5" s="168">
        <v>2780.893</v>
      </c>
      <c r="V5" s="168">
        <v>2577.1590000000001</v>
      </c>
      <c r="W5" s="168">
        <v>2715.0590000000002</v>
      </c>
      <c r="X5" s="168">
        <v>2733.6959999999999</v>
      </c>
      <c r="Y5" s="168">
        <v>3112.84</v>
      </c>
      <c r="Z5" s="168">
        <v>2910.567</v>
      </c>
      <c r="AA5" s="168">
        <v>3003.0120000000002</v>
      </c>
      <c r="AB5" s="168">
        <v>2819.0770000000002</v>
      </c>
      <c r="AC5" s="168">
        <v>3228.5540000000001</v>
      </c>
      <c r="AD5" s="168">
        <v>3120.0509999999999</v>
      </c>
      <c r="AE5" s="168">
        <v>3291.8589999999999</v>
      </c>
      <c r="AF5" s="168">
        <v>2984.9920000000002</v>
      </c>
      <c r="AG5" s="168">
        <v>3403.134</v>
      </c>
    </row>
    <row r="6" spans="1:33" ht="12" customHeight="1">
      <c r="A6" s="169" t="s">
        <v>289</v>
      </c>
      <c r="B6" s="169"/>
      <c r="C6" s="169"/>
      <c r="D6" s="169"/>
      <c r="E6" s="169"/>
      <c r="F6" s="169"/>
      <c r="G6" s="169"/>
      <c r="H6" s="169"/>
      <c r="I6" s="169"/>
      <c r="J6" s="169"/>
      <c r="K6" s="169"/>
      <c r="L6" s="169"/>
      <c r="M6" s="170"/>
      <c r="N6" s="170">
        <v>1130.4349999999999</v>
      </c>
      <c r="O6" s="170">
        <v>1201.8789999999999</v>
      </c>
      <c r="P6" s="170">
        <v>1017.597</v>
      </c>
      <c r="Q6" s="170">
        <v>1250.0129999999999</v>
      </c>
      <c r="R6" s="170">
        <v>1095.8890000000001</v>
      </c>
      <c r="S6" s="170">
        <v>1227.8230000000001</v>
      </c>
      <c r="T6" s="170">
        <v>1028.588</v>
      </c>
      <c r="U6" s="170">
        <v>1304.1479999999999</v>
      </c>
      <c r="V6" s="170">
        <v>1108.498</v>
      </c>
      <c r="W6" s="170">
        <v>1202.4330000000002</v>
      </c>
      <c r="X6" s="170">
        <v>1146.8</v>
      </c>
      <c r="Y6" s="170">
        <v>1408.5680000000002</v>
      </c>
      <c r="Z6" s="170">
        <v>1204.114</v>
      </c>
      <c r="AA6" s="170">
        <v>1318.5470000000003</v>
      </c>
      <c r="AB6" s="170">
        <v>1133.7480000000003</v>
      </c>
      <c r="AC6" s="170">
        <v>1437.7570000000001</v>
      </c>
      <c r="AD6" s="170">
        <v>1286.6849999999999</v>
      </c>
      <c r="AE6" s="170">
        <v>1422.3439999999998</v>
      </c>
      <c r="AF6" s="170">
        <v>1167.3410000000001</v>
      </c>
      <c r="AG6" s="170">
        <v>1482.0830000000001</v>
      </c>
    </row>
    <row r="7" spans="1:33" ht="12" customHeight="1">
      <c r="A7" s="169" t="s">
        <v>291</v>
      </c>
      <c r="B7" s="169"/>
      <c r="C7" s="169"/>
      <c r="D7" s="169"/>
      <c r="E7" s="169"/>
      <c r="F7" s="169"/>
      <c r="G7" s="169"/>
      <c r="H7" s="169"/>
      <c r="I7" s="169"/>
      <c r="J7" s="169"/>
      <c r="K7" s="169"/>
      <c r="L7" s="169"/>
      <c r="M7" s="170"/>
      <c r="N7" s="170">
        <v>1380.5909999999999</v>
      </c>
      <c r="O7" s="170">
        <v>1417.2619999999999</v>
      </c>
      <c r="P7" s="170">
        <v>1415.7629999999999</v>
      </c>
      <c r="Q7" s="170">
        <v>1446.3389999999999</v>
      </c>
      <c r="R7" s="170">
        <v>1461.3820000000001</v>
      </c>
      <c r="S7" s="170">
        <v>1467.57</v>
      </c>
      <c r="T7" s="170">
        <v>1425.2059999999999</v>
      </c>
      <c r="U7" s="170">
        <v>1476.7450000000001</v>
      </c>
      <c r="V7" s="170">
        <v>1468.6610000000001</v>
      </c>
      <c r="W7" s="170">
        <v>1512.626</v>
      </c>
      <c r="X7" s="170">
        <v>1586.896</v>
      </c>
      <c r="Y7" s="170">
        <v>1704.2719999999999</v>
      </c>
      <c r="Z7" s="170">
        <v>1706.453</v>
      </c>
      <c r="AA7" s="170">
        <v>1684.4649999999999</v>
      </c>
      <c r="AB7" s="170">
        <v>1685.329</v>
      </c>
      <c r="AC7" s="170">
        <v>1790.797</v>
      </c>
      <c r="AD7" s="170">
        <v>1833.366</v>
      </c>
      <c r="AE7" s="170">
        <v>1869.5150000000001</v>
      </c>
      <c r="AF7" s="170">
        <v>1817.6510000000001</v>
      </c>
      <c r="AG7" s="170">
        <v>1921.0509999999999</v>
      </c>
    </row>
    <row r="8" spans="1:33" ht="12" customHeight="1">
      <c r="A8" s="164" t="s">
        <v>134</v>
      </c>
      <c r="B8" s="164"/>
      <c r="C8" s="164"/>
      <c r="D8" s="164"/>
      <c r="E8" s="164"/>
      <c r="F8" s="164"/>
      <c r="G8" s="164"/>
      <c r="H8" s="164"/>
      <c r="I8" s="164"/>
      <c r="J8" s="164"/>
      <c r="K8" s="164"/>
      <c r="L8" s="164"/>
      <c r="M8" s="168"/>
      <c r="N8" s="168">
        <v>772.96799999999996</v>
      </c>
      <c r="O8" s="168">
        <v>957.53499999999997</v>
      </c>
      <c r="P8" s="168">
        <v>801.86800000000005</v>
      </c>
      <c r="Q8" s="168">
        <v>1123.42</v>
      </c>
      <c r="R8" s="168">
        <v>390.21800000000002</v>
      </c>
      <c r="S8" s="168">
        <v>441.68900000000002</v>
      </c>
      <c r="T8" s="168">
        <v>393.39100000000002</v>
      </c>
      <c r="U8" s="168">
        <v>373.12200000000001</v>
      </c>
      <c r="V8" s="168">
        <v>247.542</v>
      </c>
      <c r="W8" s="168">
        <v>283.74</v>
      </c>
      <c r="X8" s="168">
        <v>220.87299999999999</v>
      </c>
      <c r="Y8" s="168">
        <v>350.245</v>
      </c>
      <c r="Z8" s="168">
        <v>263.72399999999999</v>
      </c>
      <c r="AA8" s="168">
        <v>307.58199999999999</v>
      </c>
      <c r="AB8" s="168">
        <v>245.62700000000001</v>
      </c>
      <c r="AC8" s="168">
        <v>371.738</v>
      </c>
      <c r="AD8" s="168">
        <v>315.11099999999999</v>
      </c>
      <c r="AE8" s="168">
        <v>314.56400000000002</v>
      </c>
      <c r="AF8" s="168">
        <v>231.637</v>
      </c>
      <c r="AG8" s="168">
        <v>366.13299999999998</v>
      </c>
    </row>
    <row r="9" spans="1:33" ht="12" hidden="1" customHeight="1">
      <c r="A9" s="169" t="s">
        <v>289</v>
      </c>
      <c r="B9" s="169"/>
      <c r="C9" s="169"/>
      <c r="D9" s="169"/>
      <c r="E9" s="169"/>
      <c r="F9" s="169"/>
      <c r="G9" s="169"/>
      <c r="H9" s="169"/>
      <c r="I9" s="169"/>
      <c r="J9" s="169"/>
      <c r="K9" s="169"/>
      <c r="L9" s="169"/>
      <c r="M9" s="170"/>
      <c r="N9" s="170">
        <v>507.14499999999998</v>
      </c>
      <c r="O9" s="170">
        <v>686.54200000000003</v>
      </c>
      <c r="P9" s="170">
        <v>468.41500000000002</v>
      </c>
      <c r="Q9" s="170">
        <v>768.21900000000005</v>
      </c>
      <c r="R9" s="171" t="s">
        <v>67</v>
      </c>
      <c r="S9" s="171" t="s">
        <v>67</v>
      </c>
      <c r="T9" s="171" t="s">
        <v>67</v>
      </c>
      <c r="U9" s="171" t="s">
        <v>67</v>
      </c>
      <c r="V9" s="171" t="s">
        <v>67</v>
      </c>
      <c r="W9" s="171" t="s">
        <v>67</v>
      </c>
      <c r="X9" s="171" t="s">
        <v>67</v>
      </c>
      <c r="Y9" s="171" t="s">
        <v>67</v>
      </c>
      <c r="Z9" s="171" t="s">
        <v>67</v>
      </c>
      <c r="AA9" s="171" t="s">
        <v>67</v>
      </c>
      <c r="AB9" s="171" t="s">
        <v>67</v>
      </c>
      <c r="AC9" s="171" t="s">
        <v>67</v>
      </c>
      <c r="AD9" s="171" t="s">
        <v>67</v>
      </c>
      <c r="AE9" s="171" t="s">
        <v>67</v>
      </c>
      <c r="AF9" s="171" t="s">
        <v>67</v>
      </c>
      <c r="AG9" s="171"/>
    </row>
    <row r="10" spans="1:33" ht="12" hidden="1" customHeight="1">
      <c r="A10" s="169" t="s">
        <v>291</v>
      </c>
      <c r="B10" s="169"/>
      <c r="C10" s="169"/>
      <c r="D10" s="169"/>
      <c r="E10" s="169"/>
      <c r="F10" s="169"/>
      <c r="G10" s="169"/>
      <c r="H10" s="169"/>
      <c r="I10" s="169"/>
      <c r="J10" s="169"/>
      <c r="K10" s="169"/>
      <c r="L10" s="169"/>
      <c r="M10" s="170"/>
      <c r="N10" s="170">
        <v>265.82299999999998</v>
      </c>
      <c r="O10" s="170">
        <v>270.99299999999999</v>
      </c>
      <c r="P10" s="170">
        <v>333.45299999999997</v>
      </c>
      <c r="Q10" s="170">
        <v>355.20100000000002</v>
      </c>
      <c r="R10" s="171" t="s">
        <v>67</v>
      </c>
      <c r="S10" s="171" t="s">
        <v>67</v>
      </c>
      <c r="T10" s="171" t="s">
        <v>67</v>
      </c>
      <c r="U10" s="171" t="s">
        <v>67</v>
      </c>
      <c r="V10" s="171" t="s">
        <v>67</v>
      </c>
      <c r="W10" s="171" t="s">
        <v>67</v>
      </c>
      <c r="X10" s="171" t="s">
        <v>67</v>
      </c>
      <c r="Y10" s="171" t="s">
        <v>67</v>
      </c>
      <c r="Z10" s="171" t="s">
        <v>67</v>
      </c>
      <c r="AA10" s="171" t="s">
        <v>67</v>
      </c>
      <c r="AB10" s="171" t="s">
        <v>67</v>
      </c>
      <c r="AC10" s="171" t="s">
        <v>67</v>
      </c>
      <c r="AD10" s="171" t="s">
        <v>67</v>
      </c>
      <c r="AE10" s="171" t="s">
        <v>67</v>
      </c>
      <c r="AF10" s="171" t="s">
        <v>67</v>
      </c>
      <c r="AG10" s="171"/>
    </row>
    <row r="11" spans="1:33" ht="12" customHeight="1">
      <c r="A11" s="172" t="s">
        <v>273</v>
      </c>
      <c r="B11" s="172"/>
      <c r="C11" s="172"/>
      <c r="D11" s="172"/>
      <c r="E11" s="172"/>
      <c r="F11" s="172"/>
      <c r="G11" s="172"/>
      <c r="H11" s="172"/>
      <c r="I11" s="172"/>
      <c r="J11" s="172"/>
      <c r="K11" s="172"/>
      <c r="L11" s="172"/>
      <c r="M11" s="168"/>
      <c r="N11" s="168">
        <v>330.286</v>
      </c>
      <c r="O11" s="168">
        <v>600.24199999999996</v>
      </c>
      <c r="P11" s="168">
        <v>508.017</v>
      </c>
      <c r="Q11" s="168">
        <v>613.68299999999999</v>
      </c>
      <c r="R11" s="168">
        <v>322.322</v>
      </c>
      <c r="S11" s="168">
        <v>468.50400000000002</v>
      </c>
      <c r="T11" s="168">
        <v>501.99</v>
      </c>
      <c r="U11" s="168">
        <v>485.90199999999999</v>
      </c>
      <c r="V11" s="168">
        <v>338.03699999999998</v>
      </c>
      <c r="W11" s="168">
        <v>448.25299999999999</v>
      </c>
      <c r="X11" s="168">
        <v>458.30900000000003</v>
      </c>
      <c r="Y11" s="168">
        <v>531.94200000000001</v>
      </c>
      <c r="Z11" s="168">
        <v>322.76799999999997</v>
      </c>
      <c r="AA11" s="168">
        <v>463.48399999999998</v>
      </c>
      <c r="AB11" s="168">
        <v>529.19000000000005</v>
      </c>
      <c r="AC11" s="168">
        <v>516.62599999999998</v>
      </c>
      <c r="AD11" s="168">
        <v>320.55500000000001</v>
      </c>
      <c r="AE11" s="168">
        <v>475.85199999999998</v>
      </c>
      <c r="AF11" s="168">
        <v>480.358</v>
      </c>
      <c r="AG11" s="168">
        <v>603.30100000000004</v>
      </c>
    </row>
    <row r="12" spans="1:33" ht="12" customHeight="1">
      <c r="A12" s="172" t="s">
        <v>156</v>
      </c>
      <c r="B12" s="172"/>
      <c r="C12" s="172"/>
      <c r="D12" s="172"/>
      <c r="E12" s="172"/>
      <c r="F12" s="172"/>
      <c r="G12" s="172"/>
      <c r="H12" s="172"/>
      <c r="I12" s="172"/>
      <c r="J12" s="172"/>
      <c r="K12" s="172"/>
      <c r="L12" s="172"/>
      <c r="M12" s="173"/>
      <c r="N12" s="173" t="s">
        <v>67</v>
      </c>
      <c r="O12" s="173" t="s">
        <v>67</v>
      </c>
      <c r="P12" s="173" t="s">
        <v>67</v>
      </c>
      <c r="Q12" s="173" t="s">
        <v>67</v>
      </c>
      <c r="R12" s="168">
        <v>0.17499999999999999</v>
      </c>
      <c r="S12" s="168">
        <v>0</v>
      </c>
      <c r="T12" s="168">
        <v>95.275000000000006</v>
      </c>
      <c r="U12" s="168">
        <v>354.52800000000002</v>
      </c>
      <c r="V12" s="168">
        <v>248.46100000000001</v>
      </c>
      <c r="W12" s="168">
        <v>359.52100000000002</v>
      </c>
      <c r="X12" s="168">
        <v>320.971</v>
      </c>
      <c r="Y12" s="168">
        <v>397.19799999999998</v>
      </c>
      <c r="Z12" s="168">
        <v>291.84199999999998</v>
      </c>
      <c r="AA12" s="168">
        <v>609.92700000000002</v>
      </c>
      <c r="AB12" s="168">
        <v>797.69600000000003</v>
      </c>
      <c r="AC12" s="168">
        <v>1264.2090000000001</v>
      </c>
      <c r="AD12" s="168">
        <v>952.31600000000003</v>
      </c>
      <c r="AE12" s="168">
        <v>993.54499999999996</v>
      </c>
      <c r="AF12" s="168">
        <v>1024.49</v>
      </c>
      <c r="AG12" s="168">
        <v>1058.9849999999999</v>
      </c>
    </row>
    <row r="13" spans="1:33" s="191" customFormat="1" ht="12" customHeight="1">
      <c r="A13" s="52" t="s">
        <v>315</v>
      </c>
      <c r="B13" s="192"/>
      <c r="C13" s="192"/>
      <c r="D13" s="192"/>
      <c r="E13" s="192"/>
      <c r="F13" s="192"/>
      <c r="G13" s="192"/>
      <c r="H13" s="192"/>
      <c r="I13" s="192"/>
      <c r="J13" s="192"/>
      <c r="K13" s="192"/>
      <c r="L13" s="192"/>
      <c r="M13" s="138"/>
      <c r="N13" s="138"/>
      <c r="O13" s="138"/>
      <c r="P13" s="138"/>
      <c r="Q13" s="138"/>
      <c r="R13" s="171" t="s">
        <v>67</v>
      </c>
      <c r="S13" s="171" t="s">
        <v>67</v>
      </c>
      <c r="T13" s="171" t="s">
        <v>67</v>
      </c>
      <c r="U13" s="171" t="s">
        <v>67</v>
      </c>
      <c r="V13" s="37">
        <v>184.04400000000001</v>
      </c>
      <c r="W13" s="37">
        <v>280.71899999999999</v>
      </c>
      <c r="X13" s="37">
        <v>241.46899999999999</v>
      </c>
      <c r="Y13" s="37">
        <v>306.214</v>
      </c>
      <c r="Z13" s="37">
        <v>219.06</v>
      </c>
      <c r="AA13" s="37">
        <v>286.26799999999997</v>
      </c>
      <c r="AB13" s="37">
        <v>349.2</v>
      </c>
      <c r="AC13" s="37">
        <v>515.13199999999995</v>
      </c>
      <c r="AD13" s="37">
        <v>290.27300000000002</v>
      </c>
      <c r="AE13" s="37">
        <v>411.44200000000001</v>
      </c>
      <c r="AF13" s="37">
        <v>369.68</v>
      </c>
      <c r="AG13" s="37">
        <v>449.10300000000001</v>
      </c>
    </row>
    <row r="14" spans="1:33" s="191" customFormat="1" ht="12" customHeight="1">
      <c r="A14" s="52" t="s">
        <v>316</v>
      </c>
      <c r="B14" s="192"/>
      <c r="C14" s="192"/>
      <c r="D14" s="192"/>
      <c r="E14" s="192"/>
      <c r="F14" s="192"/>
      <c r="G14" s="192"/>
      <c r="H14" s="192"/>
      <c r="I14" s="192"/>
      <c r="J14" s="192"/>
      <c r="K14" s="192"/>
      <c r="L14" s="192"/>
      <c r="M14" s="138"/>
      <c r="N14" s="138"/>
      <c r="O14" s="138"/>
      <c r="P14" s="138"/>
      <c r="Q14" s="138"/>
      <c r="R14" s="171" t="s">
        <v>67</v>
      </c>
      <c r="S14" s="171" t="s">
        <v>67</v>
      </c>
      <c r="T14" s="171" t="s">
        <v>67</v>
      </c>
      <c r="U14" s="171" t="s">
        <v>67</v>
      </c>
      <c r="V14" s="171" t="s">
        <v>67</v>
      </c>
      <c r="W14" s="171" t="s">
        <v>67</v>
      </c>
      <c r="X14" s="171" t="s">
        <v>67</v>
      </c>
      <c r="Y14" s="171" t="s">
        <v>67</v>
      </c>
      <c r="Z14" s="171" t="s">
        <v>67</v>
      </c>
      <c r="AA14" s="37">
        <v>235.76</v>
      </c>
      <c r="AB14" s="37">
        <v>364.45600000000002</v>
      </c>
      <c r="AC14" s="37">
        <v>634.12</v>
      </c>
      <c r="AD14" s="37">
        <v>577.05700000000002</v>
      </c>
      <c r="AE14" s="37">
        <v>544.46500000000003</v>
      </c>
      <c r="AF14" s="37">
        <v>618.48800000000006</v>
      </c>
      <c r="AG14" s="37">
        <v>555.87199999999996</v>
      </c>
    </row>
    <row r="15" spans="1:33" s="191" customFormat="1" ht="12" customHeight="1">
      <c r="A15" s="52" t="s">
        <v>317</v>
      </c>
      <c r="B15" s="192"/>
      <c r="C15" s="192"/>
      <c r="D15" s="192"/>
      <c r="E15" s="192"/>
      <c r="F15" s="192"/>
      <c r="G15" s="192"/>
      <c r="H15" s="192"/>
      <c r="I15" s="192"/>
      <c r="J15" s="192"/>
      <c r="K15" s="192"/>
      <c r="L15" s="192"/>
      <c r="M15" s="138"/>
      <c r="N15" s="138"/>
      <c r="O15" s="138"/>
      <c r="P15" s="138"/>
      <c r="Q15" s="138"/>
      <c r="R15" s="171" t="s">
        <v>67</v>
      </c>
      <c r="S15" s="171" t="s">
        <v>67</v>
      </c>
      <c r="T15" s="171" t="s">
        <v>67</v>
      </c>
      <c r="U15" s="171" t="s">
        <v>67</v>
      </c>
      <c r="V15" s="37">
        <v>64.417000000000002</v>
      </c>
      <c r="W15" s="37">
        <v>78.802000000000021</v>
      </c>
      <c r="X15" s="37">
        <v>79.50200000000001</v>
      </c>
      <c r="Y15" s="37">
        <v>90.98399999999998</v>
      </c>
      <c r="Z15" s="37">
        <v>72.781999999999982</v>
      </c>
      <c r="AA15" s="37">
        <v>87.899000000000058</v>
      </c>
      <c r="AB15" s="37">
        <v>84.04000000000002</v>
      </c>
      <c r="AC15" s="37">
        <v>114.95700000000011</v>
      </c>
      <c r="AD15" s="37">
        <v>84.98599999999999</v>
      </c>
      <c r="AE15" s="37">
        <v>37.63799999999992</v>
      </c>
      <c r="AF15" s="37">
        <v>36.321999999999946</v>
      </c>
      <c r="AG15" s="37">
        <v>54.009999999999934</v>
      </c>
    </row>
    <row r="16" spans="1:33" ht="12" customHeight="1">
      <c r="A16" s="172" t="s">
        <v>135</v>
      </c>
      <c r="B16" s="172"/>
      <c r="C16" s="172"/>
      <c r="D16" s="172"/>
      <c r="E16" s="172"/>
      <c r="F16" s="172"/>
      <c r="G16" s="172"/>
      <c r="H16" s="172"/>
      <c r="I16" s="172"/>
      <c r="J16" s="172"/>
      <c r="K16" s="172"/>
      <c r="L16" s="172"/>
      <c r="M16" s="168"/>
      <c r="N16" s="168">
        <v>105.664</v>
      </c>
      <c r="O16" s="168">
        <v>88.168000000000006</v>
      </c>
      <c r="P16" s="168">
        <v>58.03</v>
      </c>
      <c r="Q16" s="168">
        <v>64.093999999999994</v>
      </c>
      <c r="R16" s="168">
        <v>60.165999999999997</v>
      </c>
      <c r="S16" s="168">
        <v>54.905999999999999</v>
      </c>
      <c r="T16" s="168">
        <v>50.41</v>
      </c>
      <c r="U16" s="168">
        <v>51.619</v>
      </c>
      <c r="V16" s="168">
        <v>53.996000000000002</v>
      </c>
      <c r="W16" s="168">
        <v>42.777999999999999</v>
      </c>
      <c r="X16" s="168">
        <v>42.604999999999997</v>
      </c>
      <c r="Y16" s="168">
        <v>45.786999999999999</v>
      </c>
      <c r="Z16" s="168">
        <v>45.628999999999998</v>
      </c>
      <c r="AA16" s="168">
        <v>46.69</v>
      </c>
      <c r="AB16" s="168">
        <v>44.603999999999999</v>
      </c>
      <c r="AC16" s="168">
        <v>53.085000000000001</v>
      </c>
      <c r="AD16" s="168">
        <v>36.238999999999997</v>
      </c>
      <c r="AE16" s="168">
        <v>30.25</v>
      </c>
      <c r="AF16" s="168">
        <v>15.744</v>
      </c>
      <c r="AG16" s="168">
        <v>31.422999999999998</v>
      </c>
    </row>
    <row r="17" spans="1:33" ht="12" customHeight="1">
      <c r="A17" s="172" t="s">
        <v>136</v>
      </c>
      <c r="B17" s="172"/>
      <c r="C17" s="172"/>
      <c r="D17" s="172"/>
      <c r="E17" s="172"/>
      <c r="F17" s="172"/>
      <c r="G17" s="172"/>
      <c r="H17" s="172"/>
      <c r="I17" s="172"/>
      <c r="J17" s="172"/>
      <c r="K17" s="172"/>
      <c r="L17" s="172"/>
      <c r="M17" s="168"/>
      <c r="N17" s="168">
        <v>-122.568</v>
      </c>
      <c r="O17" s="168">
        <v>-156.27000000000001</v>
      </c>
      <c r="P17" s="168">
        <v>-132.334</v>
      </c>
      <c r="Q17" s="168">
        <v>-126.447</v>
      </c>
      <c r="R17" s="168">
        <v>-120.00999999999999</v>
      </c>
      <c r="S17" s="168">
        <v>-114.05</v>
      </c>
      <c r="T17" s="168">
        <v>-107.63399999999999</v>
      </c>
      <c r="U17" s="168">
        <v>-170.429</v>
      </c>
      <c r="V17" s="168">
        <v>-138.61799999999999</v>
      </c>
      <c r="W17" s="168">
        <v>-131.27199999999999</v>
      </c>
      <c r="X17" s="168">
        <v>-119.45399999999999</v>
      </c>
      <c r="Y17" s="168">
        <v>-140.88300000000001</v>
      </c>
      <c r="Z17" s="168">
        <v>-130.09200000000001</v>
      </c>
      <c r="AA17" s="168">
        <v>-184.46299999999999</v>
      </c>
      <c r="AB17" s="168">
        <v>-156.47</v>
      </c>
      <c r="AC17" s="168">
        <v>-127.49299999999999</v>
      </c>
      <c r="AD17" s="168">
        <v>-70.12</v>
      </c>
      <c r="AE17" s="168">
        <v>-96.194999999999993</v>
      </c>
      <c r="AF17" s="168">
        <v>-54.405999999999999</v>
      </c>
      <c r="AG17" s="168">
        <v>-88.070999999999998</v>
      </c>
    </row>
    <row r="18" spans="1:33" ht="12" customHeight="1">
      <c r="A18" s="174" t="s">
        <v>137</v>
      </c>
      <c r="B18" s="174"/>
      <c r="C18" s="174"/>
      <c r="D18" s="174"/>
      <c r="E18" s="174"/>
      <c r="F18" s="174"/>
      <c r="G18" s="174"/>
      <c r="H18" s="174"/>
      <c r="I18" s="174"/>
      <c r="J18" s="174"/>
      <c r="K18" s="174"/>
      <c r="L18" s="174"/>
      <c r="M18" s="175"/>
      <c r="N18" s="175">
        <v>3597.3759999999997</v>
      </c>
      <c r="O18" s="175">
        <v>4108.8159999999989</v>
      </c>
      <c r="P18" s="175">
        <v>3668.9410000000003</v>
      </c>
      <c r="Q18" s="175">
        <v>4371.1019999999999</v>
      </c>
      <c r="R18" s="175">
        <v>3210.1420000000007</v>
      </c>
      <c r="S18" s="175">
        <v>3546.4419999999996</v>
      </c>
      <c r="T18" s="175">
        <v>3387.2260000000001</v>
      </c>
      <c r="U18" s="175">
        <v>3875.6349999999998</v>
      </c>
      <c r="V18" s="175">
        <v>3326.5769999999998</v>
      </c>
      <c r="W18" s="175">
        <v>3718.0790000000002</v>
      </c>
      <c r="X18" s="175">
        <v>3657</v>
      </c>
      <c r="Y18" s="175">
        <v>4297.1290000000008</v>
      </c>
      <c r="Z18" s="175">
        <v>3704.4380000000001</v>
      </c>
      <c r="AA18" s="175">
        <f>+AA5+AA8+AA11+AA12+AA16+AA17</f>
        <v>4246.232</v>
      </c>
      <c r="AB18" s="175">
        <v>4279.7240000000002</v>
      </c>
      <c r="AC18" s="175">
        <v>5306.7189999999991</v>
      </c>
      <c r="AD18" s="175">
        <v>4674.1519999999991</v>
      </c>
      <c r="AE18" s="175">
        <v>5009.875</v>
      </c>
      <c r="AF18" s="175">
        <v>4682.8150000000005</v>
      </c>
      <c r="AG18" s="175">
        <v>5374.9049999999997</v>
      </c>
    </row>
    <row r="19" spans="1:33">
      <c r="A19" s="177" t="s">
        <v>260</v>
      </c>
      <c r="B19" s="172"/>
      <c r="C19" s="172"/>
      <c r="D19" s="172"/>
      <c r="E19" s="172"/>
      <c r="F19" s="172"/>
      <c r="G19" s="172"/>
      <c r="H19" s="172"/>
      <c r="I19" s="172"/>
      <c r="J19" s="172"/>
      <c r="K19" s="172"/>
      <c r="L19" s="172"/>
      <c r="M19" s="178"/>
      <c r="N19" s="178"/>
      <c r="O19" s="178"/>
      <c r="P19" s="179"/>
      <c r="R19" s="168">
        <v>490</v>
      </c>
      <c r="S19" s="168">
        <v>608</v>
      </c>
      <c r="T19" s="168">
        <f>+T20-T18</f>
        <v>431.37199999999984</v>
      </c>
      <c r="U19" s="168">
        <f>+U20-U18</f>
        <v>669.03600000000051</v>
      </c>
    </row>
    <row r="20" spans="1:33">
      <c r="A20" s="180" t="s">
        <v>261</v>
      </c>
      <c r="B20" s="172"/>
      <c r="C20" s="172"/>
      <c r="D20" s="172"/>
      <c r="E20" s="172"/>
      <c r="F20" s="172"/>
      <c r="G20" s="172"/>
      <c r="H20" s="172"/>
      <c r="I20" s="172"/>
      <c r="J20" s="172"/>
      <c r="K20" s="172"/>
      <c r="L20" s="172"/>
      <c r="M20" s="178"/>
      <c r="N20" s="178"/>
      <c r="O20" s="178"/>
      <c r="P20" s="179"/>
      <c r="R20" s="175">
        <v>3700.1420000000007</v>
      </c>
      <c r="S20" s="175">
        <v>4154.4419999999991</v>
      </c>
      <c r="T20" s="175">
        <v>3818.598</v>
      </c>
      <c r="U20" s="175">
        <v>4544.6710000000003</v>
      </c>
    </row>
    <row r="21" spans="1:33" ht="28.5" customHeight="1">
      <c r="A21" s="200" t="s">
        <v>335</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196"/>
    </row>
    <row r="22" spans="1:33">
      <c r="A22" s="200" t="s">
        <v>352</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196"/>
    </row>
    <row r="23" spans="1:33">
      <c r="A23" s="180"/>
      <c r="B23" s="172"/>
      <c r="C23" s="172"/>
      <c r="D23" s="172"/>
      <c r="E23" s="172"/>
      <c r="F23" s="172"/>
      <c r="G23" s="172"/>
      <c r="H23" s="172"/>
      <c r="I23" s="172"/>
      <c r="J23" s="172"/>
      <c r="K23" s="172"/>
      <c r="L23" s="172"/>
      <c r="M23" s="178"/>
      <c r="N23" s="178"/>
      <c r="O23" s="178"/>
      <c r="P23" s="179"/>
      <c r="R23" s="188"/>
      <c r="S23" s="176"/>
      <c r="T23" s="176"/>
      <c r="U23" s="176"/>
    </row>
    <row r="24" spans="1:33" ht="14.65" customHeight="1">
      <c r="A24" s="163" t="s">
        <v>132</v>
      </c>
      <c r="B24" s="181"/>
      <c r="C24" s="181"/>
      <c r="D24" s="181"/>
      <c r="E24" s="181"/>
      <c r="F24" s="181"/>
      <c r="G24" s="181"/>
      <c r="H24" s="181"/>
      <c r="I24" s="181"/>
      <c r="J24" s="181"/>
      <c r="K24" s="181"/>
      <c r="L24" s="181"/>
      <c r="M24" s="164"/>
      <c r="N24" s="164"/>
      <c r="O24" s="164"/>
    </row>
    <row r="25" spans="1:33" ht="14.65" customHeight="1" thickBot="1">
      <c r="A25" s="182" t="s">
        <v>47</v>
      </c>
      <c r="B25" s="181"/>
      <c r="C25" s="181"/>
      <c r="D25" s="181"/>
      <c r="E25" s="181"/>
      <c r="F25" s="181"/>
      <c r="G25" s="181"/>
      <c r="H25" s="181"/>
      <c r="I25" s="181"/>
      <c r="J25" s="181"/>
      <c r="K25" s="181"/>
      <c r="L25" s="181"/>
      <c r="M25" s="164"/>
      <c r="N25" s="164"/>
      <c r="O25" s="164"/>
      <c r="R25" s="165"/>
      <c r="S25" s="165"/>
      <c r="T25" s="165"/>
      <c r="U25" s="165"/>
      <c r="V25" s="165"/>
      <c r="W25" s="165"/>
      <c r="X25" s="165"/>
      <c r="Y25" s="165"/>
      <c r="Z25" s="165"/>
      <c r="AA25" s="165"/>
      <c r="AB25" s="165"/>
      <c r="AC25" s="165"/>
      <c r="AD25" s="165"/>
      <c r="AE25" s="165"/>
      <c r="AF25" s="165"/>
      <c r="AG25" s="165"/>
    </row>
    <row r="26" spans="1:33" ht="15" customHeight="1" thickBot="1">
      <c r="A26" s="166" t="s">
        <v>20</v>
      </c>
      <c r="B26" s="167" t="s">
        <v>163</v>
      </c>
      <c r="C26" s="167" t="s">
        <v>163</v>
      </c>
      <c r="D26" s="167" t="s">
        <v>163</v>
      </c>
      <c r="E26" s="167" t="s">
        <v>163</v>
      </c>
      <c r="F26" s="167" t="s">
        <v>32</v>
      </c>
      <c r="G26" s="167" t="s">
        <v>33</v>
      </c>
      <c r="H26" s="167" t="s">
        <v>34</v>
      </c>
      <c r="I26" s="167" t="s">
        <v>35</v>
      </c>
      <c r="J26" s="167" t="s">
        <v>145</v>
      </c>
      <c r="K26" s="167" t="s">
        <v>146</v>
      </c>
      <c r="L26" s="167" t="s">
        <v>147</v>
      </c>
      <c r="M26" s="167" t="s">
        <v>148</v>
      </c>
      <c r="N26" s="167" t="s">
        <v>36</v>
      </c>
      <c r="O26" s="167" t="s">
        <v>37</v>
      </c>
      <c r="P26" s="167" t="s">
        <v>38</v>
      </c>
      <c r="Q26" s="167" t="s">
        <v>39</v>
      </c>
      <c r="R26" s="167" t="s">
        <v>304</v>
      </c>
      <c r="S26" s="167" t="s">
        <v>305</v>
      </c>
      <c r="T26" s="167" t="s">
        <v>306</v>
      </c>
      <c r="U26" s="167" t="s">
        <v>307</v>
      </c>
      <c r="V26" s="167" t="s">
        <v>308</v>
      </c>
      <c r="W26" s="167" t="s">
        <v>309</v>
      </c>
      <c r="X26" s="167" t="s">
        <v>310</v>
      </c>
      <c r="Y26" s="167" t="s">
        <v>311</v>
      </c>
      <c r="Z26" s="167" t="s">
        <v>312</v>
      </c>
      <c r="AA26" s="42" t="s">
        <v>298</v>
      </c>
      <c r="AB26" s="42" t="s">
        <v>313</v>
      </c>
      <c r="AC26" s="42" t="s">
        <v>330</v>
      </c>
      <c r="AD26" s="42" t="s">
        <v>343</v>
      </c>
      <c r="AE26" s="42" t="s">
        <v>348</v>
      </c>
      <c r="AF26" s="42" t="s">
        <v>353</v>
      </c>
      <c r="AG26" s="42" t="s">
        <v>357</v>
      </c>
    </row>
    <row r="27" spans="1:33" ht="15.75" thickTop="1">
      <c r="A27" s="164" t="s">
        <v>133</v>
      </c>
      <c r="B27" s="164"/>
      <c r="C27" s="164"/>
      <c r="D27" s="164"/>
      <c r="E27" s="164"/>
      <c r="F27" s="164"/>
      <c r="G27" s="164"/>
      <c r="H27" s="164"/>
      <c r="I27" s="164"/>
      <c r="J27" s="164"/>
      <c r="K27" s="164"/>
      <c r="L27" s="164"/>
      <c r="M27" s="168">
        <v>9797.6350000000002</v>
      </c>
      <c r="N27" s="168">
        <v>2511.0259999999998</v>
      </c>
      <c r="O27" s="168">
        <v>5130.1669999999995</v>
      </c>
      <c r="P27" s="168">
        <v>7563.527</v>
      </c>
      <c r="Q27" s="168">
        <v>10259.832</v>
      </c>
      <c r="R27" s="168">
        <v>2557.2710000000002</v>
      </c>
      <c r="S27" s="168">
        <v>5252.6639999999998</v>
      </c>
      <c r="T27" s="168">
        <v>7706.4579999999996</v>
      </c>
      <c r="U27" s="168">
        <v>10487.351000000001</v>
      </c>
      <c r="V27" s="168">
        <v>2577.1590000000001</v>
      </c>
      <c r="W27" s="168">
        <v>5292.2179999999998</v>
      </c>
      <c r="X27" s="168">
        <v>8025.9139999999998</v>
      </c>
      <c r="Y27" s="168">
        <v>11138.754000000001</v>
      </c>
      <c r="Z27" s="168">
        <v>2910.567</v>
      </c>
      <c r="AA27" s="168">
        <f>+Z27+AA5</f>
        <v>5913.5789999999997</v>
      </c>
      <c r="AB27" s="168">
        <v>8732.655999999999</v>
      </c>
      <c r="AC27" s="168">
        <v>11961.21</v>
      </c>
      <c r="AD27" s="168">
        <v>3120.0509999999999</v>
      </c>
      <c r="AE27" s="168">
        <v>6411.91</v>
      </c>
      <c r="AF27" s="168">
        <v>9396.902</v>
      </c>
      <c r="AG27" s="168">
        <v>12800.036</v>
      </c>
    </row>
    <row r="28" spans="1:33">
      <c r="A28" s="169" t="s">
        <v>289</v>
      </c>
      <c r="B28" s="169"/>
      <c r="C28" s="169"/>
      <c r="D28" s="169"/>
      <c r="E28" s="169"/>
      <c r="F28" s="169"/>
      <c r="G28" s="169"/>
      <c r="H28" s="169"/>
      <c r="I28" s="169"/>
      <c r="J28" s="169"/>
      <c r="K28" s="169"/>
      <c r="L28" s="169"/>
      <c r="M28" s="170">
        <v>4557.1030000000001</v>
      </c>
      <c r="N28" s="170">
        <v>1130.4349999999999</v>
      </c>
      <c r="O28" s="170">
        <v>2332.3139999999999</v>
      </c>
      <c r="P28" s="170">
        <v>3349.9110000000001</v>
      </c>
      <c r="Q28" s="170">
        <v>4599.8770000000004</v>
      </c>
      <c r="R28" s="170">
        <v>1095.8890000000001</v>
      </c>
      <c r="S28" s="170">
        <v>2323.7119999999995</v>
      </c>
      <c r="T28" s="170">
        <v>3352.2999999999993</v>
      </c>
      <c r="U28" s="170">
        <v>4656.4480000000003</v>
      </c>
      <c r="V28" s="170">
        <v>1108.498</v>
      </c>
      <c r="W28" s="170">
        <v>2310.931</v>
      </c>
      <c r="X28" s="170">
        <v>3457.7310000000007</v>
      </c>
      <c r="Y28" s="170">
        <v>4866.2990000000009</v>
      </c>
      <c r="Z28" s="170">
        <v>1204.114</v>
      </c>
      <c r="AA28" s="170">
        <f>+Z28+AA6</f>
        <v>2522.6610000000001</v>
      </c>
      <c r="AB28" s="170">
        <v>3656.4090000000006</v>
      </c>
      <c r="AC28" s="170">
        <v>5094.1660000000011</v>
      </c>
      <c r="AD28" s="170">
        <v>1286.6849999999999</v>
      </c>
      <c r="AE28" s="170">
        <v>2709.0289999999995</v>
      </c>
      <c r="AF28" s="170">
        <v>3876.37</v>
      </c>
      <c r="AG28" s="170">
        <v>5358.4529999999995</v>
      </c>
    </row>
    <row r="29" spans="1:33">
      <c r="A29" s="169" t="s">
        <v>291</v>
      </c>
      <c r="B29" s="169"/>
      <c r="C29" s="169"/>
      <c r="D29" s="169"/>
      <c r="E29" s="169"/>
      <c r="F29" s="169"/>
      <c r="G29" s="169"/>
      <c r="H29" s="169"/>
      <c r="I29" s="169"/>
      <c r="J29" s="169"/>
      <c r="K29" s="169"/>
      <c r="L29" s="169"/>
      <c r="M29" s="170">
        <v>5240.5320000000002</v>
      </c>
      <c r="N29" s="170">
        <v>1380.5909999999999</v>
      </c>
      <c r="O29" s="170">
        <v>2797.8530000000001</v>
      </c>
      <c r="P29" s="170">
        <v>4213.616</v>
      </c>
      <c r="Q29" s="170">
        <v>5659.9549999999999</v>
      </c>
      <c r="R29" s="170">
        <v>1461.3820000000001</v>
      </c>
      <c r="S29" s="170">
        <v>2928.9520000000002</v>
      </c>
      <c r="T29" s="170">
        <v>4354.1580000000004</v>
      </c>
      <c r="U29" s="170">
        <v>5830.9030000000002</v>
      </c>
      <c r="V29" s="170">
        <v>1468.6610000000001</v>
      </c>
      <c r="W29" s="170">
        <v>2981.2869999999998</v>
      </c>
      <c r="X29" s="170">
        <v>4568.1829999999991</v>
      </c>
      <c r="Y29" s="170">
        <v>6272.4549999999999</v>
      </c>
      <c r="Z29" s="170">
        <v>1706.453</v>
      </c>
      <c r="AA29" s="170">
        <f>+Z29+AA7</f>
        <v>3390.9179999999997</v>
      </c>
      <c r="AB29" s="170">
        <v>5076.2469999999994</v>
      </c>
      <c r="AC29" s="170">
        <v>6867.0439999999999</v>
      </c>
      <c r="AD29" s="170">
        <v>1833.366</v>
      </c>
      <c r="AE29" s="170">
        <v>3702.8810000000003</v>
      </c>
      <c r="AF29" s="170">
        <v>5520.5320000000002</v>
      </c>
      <c r="AG29" s="170">
        <v>7441.5830000000005</v>
      </c>
    </row>
    <row r="30" spans="1:33">
      <c r="A30" s="164" t="s">
        <v>134</v>
      </c>
      <c r="B30" s="164"/>
      <c r="C30" s="164"/>
      <c r="D30" s="164"/>
      <c r="E30" s="164"/>
      <c r="F30" s="164"/>
      <c r="G30" s="164"/>
      <c r="H30" s="164"/>
      <c r="I30" s="164"/>
      <c r="J30" s="164"/>
      <c r="K30" s="164"/>
      <c r="L30" s="164"/>
      <c r="M30" s="168">
        <v>3551.5239999999999</v>
      </c>
      <c r="N30" s="168">
        <v>772.96799999999996</v>
      </c>
      <c r="O30" s="168">
        <v>1730.5029999999999</v>
      </c>
      <c r="P30" s="168">
        <v>2532.3710000000001</v>
      </c>
      <c r="Q30" s="168">
        <v>3655.7910000000002</v>
      </c>
      <c r="R30" s="168">
        <v>390.21800000000002</v>
      </c>
      <c r="S30" s="168">
        <v>831.90700000000004</v>
      </c>
      <c r="T30" s="168">
        <v>1225.298</v>
      </c>
      <c r="U30" s="168">
        <v>1598.42</v>
      </c>
      <c r="V30" s="168">
        <v>247.542</v>
      </c>
      <c r="W30" s="168">
        <v>531.28200000000004</v>
      </c>
      <c r="X30" s="168">
        <v>752.15499999999997</v>
      </c>
      <c r="Y30" s="168">
        <v>1102.4000000000001</v>
      </c>
      <c r="Z30" s="168">
        <v>263.72399999999999</v>
      </c>
      <c r="AA30" s="168">
        <f>+Z30+AA8</f>
        <v>571.30600000000004</v>
      </c>
      <c r="AB30" s="168">
        <v>816.93299999999999</v>
      </c>
      <c r="AC30" s="168">
        <v>1188.671</v>
      </c>
      <c r="AD30" s="168">
        <v>315.11099999999999</v>
      </c>
      <c r="AE30" s="168">
        <v>629.67499999999995</v>
      </c>
      <c r="AF30" s="168">
        <v>861.3119999999999</v>
      </c>
      <c r="AG30" s="168">
        <v>1227.4449999999999</v>
      </c>
    </row>
    <row r="31" spans="1:33" hidden="1">
      <c r="A31" s="169" t="s">
        <v>289</v>
      </c>
      <c r="B31" s="169"/>
      <c r="C31" s="169"/>
      <c r="D31" s="169"/>
      <c r="E31" s="169"/>
      <c r="F31" s="169"/>
      <c r="G31" s="169"/>
      <c r="H31" s="169"/>
      <c r="I31" s="169"/>
      <c r="J31" s="169"/>
      <c r="K31" s="169"/>
      <c r="L31" s="169"/>
      <c r="M31" s="170">
        <v>2406.0030000000002</v>
      </c>
      <c r="N31" s="170">
        <v>507.14499999999998</v>
      </c>
      <c r="O31" s="170">
        <v>1193.6869999999999</v>
      </c>
      <c r="P31" s="170">
        <v>1662.1019999999999</v>
      </c>
      <c r="Q31" s="170">
        <v>2430.3209999999999</v>
      </c>
      <c r="R31" s="171" t="s">
        <v>67</v>
      </c>
      <c r="S31" s="171" t="s">
        <v>67</v>
      </c>
      <c r="T31" s="171" t="s">
        <v>67</v>
      </c>
      <c r="U31" s="171" t="s">
        <v>67</v>
      </c>
      <c r="V31" s="171" t="s">
        <v>67</v>
      </c>
      <c r="W31" s="171" t="s">
        <v>67</v>
      </c>
      <c r="X31" s="171" t="s">
        <v>67</v>
      </c>
      <c r="Y31" s="171" t="s">
        <v>67</v>
      </c>
      <c r="Z31" s="171" t="s">
        <v>67</v>
      </c>
      <c r="AA31" s="171" t="s">
        <v>67</v>
      </c>
      <c r="AB31" s="171" t="s">
        <v>67</v>
      </c>
      <c r="AC31" s="171" t="s">
        <v>67</v>
      </c>
      <c r="AD31" s="171" t="s">
        <v>67</v>
      </c>
      <c r="AE31" s="171" t="e">
        <v>#VALUE!</v>
      </c>
      <c r="AF31" s="171" t="e">
        <v>#VALUE!</v>
      </c>
      <c r="AG31" s="171"/>
    </row>
    <row r="32" spans="1:33" hidden="1">
      <c r="A32" s="169" t="s">
        <v>291</v>
      </c>
      <c r="B32" s="169"/>
      <c r="C32" s="169"/>
      <c r="D32" s="169"/>
      <c r="E32" s="169"/>
      <c r="F32" s="169"/>
      <c r="G32" s="169"/>
      <c r="H32" s="169"/>
      <c r="I32" s="169"/>
      <c r="J32" s="169"/>
      <c r="K32" s="169"/>
      <c r="L32" s="169"/>
      <c r="M32" s="170">
        <v>1145.521</v>
      </c>
      <c r="N32" s="170">
        <v>265.82299999999998</v>
      </c>
      <c r="O32" s="170">
        <v>536.81600000000003</v>
      </c>
      <c r="P32" s="170">
        <v>870.26900000000001</v>
      </c>
      <c r="Q32" s="170">
        <v>1225.47</v>
      </c>
      <c r="R32" s="171" t="s">
        <v>67</v>
      </c>
      <c r="S32" s="171" t="s">
        <v>67</v>
      </c>
      <c r="T32" s="171" t="s">
        <v>67</v>
      </c>
      <c r="U32" s="171" t="s">
        <v>67</v>
      </c>
      <c r="V32" s="171" t="s">
        <v>67</v>
      </c>
      <c r="W32" s="171" t="s">
        <v>67</v>
      </c>
      <c r="X32" s="171" t="s">
        <v>67</v>
      </c>
      <c r="Y32" s="171" t="s">
        <v>67</v>
      </c>
      <c r="Z32" s="171" t="s">
        <v>67</v>
      </c>
      <c r="AA32" s="171" t="s">
        <v>67</v>
      </c>
      <c r="AB32" s="171" t="s">
        <v>67</v>
      </c>
      <c r="AC32" s="171" t="s">
        <v>67</v>
      </c>
      <c r="AD32" s="171" t="s">
        <v>67</v>
      </c>
      <c r="AE32" s="171" t="e">
        <v>#VALUE!</v>
      </c>
      <c r="AF32" s="171" t="e">
        <v>#VALUE!</v>
      </c>
      <c r="AG32" s="171"/>
    </row>
    <row r="33" spans="1:33">
      <c r="A33" s="172" t="s">
        <v>273</v>
      </c>
      <c r="B33" s="172"/>
      <c r="C33" s="172"/>
      <c r="D33" s="172"/>
      <c r="E33" s="172"/>
      <c r="F33" s="172"/>
      <c r="G33" s="172"/>
      <c r="H33" s="172"/>
      <c r="I33" s="172"/>
      <c r="J33" s="172"/>
      <c r="K33" s="172"/>
      <c r="L33" s="172"/>
      <c r="M33" s="168">
        <v>886.86800000000005</v>
      </c>
      <c r="N33" s="168">
        <v>330.286</v>
      </c>
      <c r="O33" s="168">
        <v>930.52800000000002</v>
      </c>
      <c r="P33" s="168">
        <v>1438.5450000000001</v>
      </c>
      <c r="Q33" s="168">
        <v>2052.2280000000001</v>
      </c>
      <c r="R33" s="168">
        <v>322.322</v>
      </c>
      <c r="S33" s="168">
        <v>790.82600000000002</v>
      </c>
      <c r="T33" s="168">
        <v>1292.816</v>
      </c>
      <c r="U33" s="168">
        <v>1778.7180000000001</v>
      </c>
      <c r="V33" s="168">
        <v>338.03699999999998</v>
      </c>
      <c r="W33" s="168">
        <v>786.29</v>
      </c>
      <c r="X33" s="168">
        <v>1244.5989999999999</v>
      </c>
      <c r="Y33" s="168">
        <v>1776.5409999999999</v>
      </c>
      <c r="Z33" s="168">
        <v>322.76799999999997</v>
      </c>
      <c r="AA33" s="168">
        <f>+Z33+AA11</f>
        <v>786.25199999999995</v>
      </c>
      <c r="AB33" s="168">
        <v>1315.442</v>
      </c>
      <c r="AC33" s="168">
        <v>1832.068</v>
      </c>
      <c r="AD33" s="168">
        <v>320.55500000000001</v>
      </c>
      <c r="AE33" s="168">
        <v>796.40699999999993</v>
      </c>
      <c r="AF33" s="168">
        <v>1276.7649999999999</v>
      </c>
      <c r="AG33" s="168">
        <v>1880.0659999999998</v>
      </c>
    </row>
    <row r="34" spans="1:33">
      <c r="A34" s="172" t="s">
        <v>156</v>
      </c>
      <c r="B34" s="172"/>
      <c r="C34" s="172"/>
      <c r="D34" s="172"/>
      <c r="E34" s="172"/>
      <c r="F34" s="172"/>
      <c r="G34" s="172"/>
      <c r="H34" s="172"/>
      <c r="I34" s="172"/>
      <c r="J34" s="172"/>
      <c r="K34" s="172"/>
      <c r="L34" s="172"/>
      <c r="M34" s="173" t="s">
        <v>67</v>
      </c>
      <c r="N34" s="173" t="s">
        <v>67</v>
      </c>
      <c r="O34" s="173" t="s">
        <v>67</v>
      </c>
      <c r="P34" s="173" t="s">
        <v>67</v>
      </c>
      <c r="Q34" s="173" t="s">
        <v>67</v>
      </c>
      <c r="R34" s="168">
        <v>0.17499999999999999</v>
      </c>
      <c r="S34" s="168">
        <v>0.74099999999999999</v>
      </c>
      <c r="T34" s="168">
        <v>96.016000000000005</v>
      </c>
      <c r="U34" s="168">
        <v>450.54399999999998</v>
      </c>
      <c r="V34" s="168">
        <v>248.46100000000001</v>
      </c>
      <c r="W34" s="168">
        <v>607.98199999999997</v>
      </c>
      <c r="X34" s="168">
        <v>928.95299999999997</v>
      </c>
      <c r="Y34" s="168">
        <v>1326.1510000000001</v>
      </c>
      <c r="Z34" s="168">
        <v>291.84199999999998</v>
      </c>
      <c r="AA34" s="168">
        <f>+Z34+AA12</f>
        <v>901.76900000000001</v>
      </c>
      <c r="AB34" s="168">
        <v>1699.4650000000001</v>
      </c>
      <c r="AC34" s="168">
        <v>2963.674</v>
      </c>
      <c r="AD34" s="168">
        <v>952.31600000000003</v>
      </c>
      <c r="AE34" s="168">
        <v>1945.8609999999999</v>
      </c>
      <c r="AF34" s="168">
        <v>2970.3509999999997</v>
      </c>
      <c r="AG34" s="168">
        <v>4029.3359999999993</v>
      </c>
    </row>
    <row r="35" spans="1:33">
      <c r="A35" s="52" t="s">
        <v>315</v>
      </c>
      <c r="B35" s="172"/>
      <c r="C35" s="172"/>
      <c r="D35" s="172"/>
      <c r="E35" s="172"/>
      <c r="F35" s="172"/>
      <c r="G35" s="172"/>
      <c r="H35" s="172"/>
      <c r="I35" s="172"/>
      <c r="J35" s="172"/>
      <c r="K35" s="172"/>
      <c r="L35" s="172"/>
      <c r="M35" s="173"/>
      <c r="N35" s="173"/>
      <c r="O35" s="173"/>
      <c r="P35" s="173"/>
      <c r="Q35" s="173"/>
      <c r="R35" s="171" t="s">
        <v>67</v>
      </c>
      <c r="S35" s="171" t="s">
        <v>67</v>
      </c>
      <c r="T35" s="171" t="s">
        <v>67</v>
      </c>
      <c r="U35" s="171" t="s">
        <v>67</v>
      </c>
      <c r="V35" s="37">
        <v>184.04400000000001</v>
      </c>
      <c r="W35" s="37">
        <v>465</v>
      </c>
      <c r="X35" s="37">
        <v>706</v>
      </c>
      <c r="Y35" s="37">
        <v>1012.4459999999999</v>
      </c>
      <c r="Z35" s="37">
        <v>219.06</v>
      </c>
      <c r="AA35" s="37">
        <v>505</v>
      </c>
      <c r="AB35" s="37">
        <v>854.52800000000002</v>
      </c>
      <c r="AC35" s="37">
        <v>1369.6599999999999</v>
      </c>
      <c r="AD35" s="37">
        <v>290.27300000000002</v>
      </c>
      <c r="AE35" s="37">
        <v>701.71500000000003</v>
      </c>
      <c r="AF35" s="37">
        <v>1071.395</v>
      </c>
      <c r="AG35" s="37">
        <v>1520.498</v>
      </c>
    </row>
    <row r="36" spans="1:33">
      <c r="A36" s="52" t="s">
        <v>316</v>
      </c>
      <c r="B36" s="172"/>
      <c r="C36" s="172"/>
      <c r="D36" s="172"/>
      <c r="E36" s="172"/>
      <c r="F36" s="172"/>
      <c r="G36" s="172"/>
      <c r="H36" s="172"/>
      <c r="I36" s="172"/>
      <c r="J36" s="172"/>
      <c r="K36" s="172"/>
      <c r="L36" s="172"/>
      <c r="M36" s="173"/>
      <c r="N36" s="173"/>
      <c r="O36" s="173"/>
      <c r="P36" s="173"/>
      <c r="Q36" s="173"/>
      <c r="R36" s="171" t="s">
        <v>67</v>
      </c>
      <c r="S36" s="171" t="s">
        <v>67</v>
      </c>
      <c r="T36" s="171" t="s">
        <v>67</v>
      </c>
      <c r="U36" s="171" t="s">
        <v>67</v>
      </c>
      <c r="V36" s="171" t="s">
        <v>67</v>
      </c>
      <c r="W36" s="171" t="s">
        <v>67</v>
      </c>
      <c r="X36" s="138" t="s">
        <v>67</v>
      </c>
      <c r="Y36" s="138" t="s">
        <v>67</v>
      </c>
      <c r="Z36" s="138" t="s">
        <v>67</v>
      </c>
      <c r="AA36" s="37">
        <v>236</v>
      </c>
      <c r="AB36" s="37">
        <v>600.21600000000001</v>
      </c>
      <c r="AC36" s="37">
        <v>1234.336</v>
      </c>
      <c r="AD36" s="37">
        <v>577.05700000000002</v>
      </c>
      <c r="AE36" s="37">
        <v>1121.5219999999999</v>
      </c>
      <c r="AF36" s="37">
        <v>1740.01</v>
      </c>
      <c r="AG36" s="37">
        <v>2295.8820000000001</v>
      </c>
    </row>
    <row r="37" spans="1:33">
      <c r="A37" s="52" t="s">
        <v>317</v>
      </c>
      <c r="B37" s="172"/>
      <c r="C37" s="172"/>
      <c r="D37" s="172"/>
      <c r="E37" s="172"/>
      <c r="F37" s="172"/>
      <c r="G37" s="172"/>
      <c r="H37" s="172"/>
      <c r="I37" s="172"/>
      <c r="J37" s="172"/>
      <c r="K37" s="172"/>
      <c r="L37" s="172"/>
      <c r="M37" s="173"/>
      <c r="N37" s="173"/>
      <c r="O37" s="173"/>
      <c r="P37" s="173"/>
      <c r="Q37" s="173"/>
      <c r="R37" s="171" t="s">
        <v>67</v>
      </c>
      <c r="S37" s="171" t="s">
        <v>67</v>
      </c>
      <c r="T37" s="171" t="s">
        <v>67</v>
      </c>
      <c r="U37" s="171" t="s">
        <v>67</v>
      </c>
      <c r="V37" s="37">
        <v>64.417000000000002</v>
      </c>
      <c r="W37" s="37">
        <v>143</v>
      </c>
      <c r="X37" s="37">
        <v>223</v>
      </c>
      <c r="Y37" s="37">
        <v>313.70499999999993</v>
      </c>
      <c r="Z37" s="37">
        <v>72.781999999999982</v>
      </c>
      <c r="AA37" s="37">
        <v>161</v>
      </c>
      <c r="AB37" s="37">
        <v>244.721</v>
      </c>
      <c r="AC37" s="37">
        <v>359.67800000000017</v>
      </c>
      <c r="AD37" s="37">
        <v>84.98599999999999</v>
      </c>
      <c r="AE37" s="37">
        <v>122.62399999999991</v>
      </c>
      <c r="AF37" s="37">
        <v>158.94599999999986</v>
      </c>
      <c r="AG37" s="37">
        <v>212.95599999999979</v>
      </c>
    </row>
    <row r="38" spans="1:33">
      <c r="A38" s="172" t="s">
        <v>135</v>
      </c>
      <c r="B38" s="172"/>
      <c r="C38" s="172"/>
      <c r="D38" s="172"/>
      <c r="E38" s="172"/>
      <c r="F38" s="172"/>
      <c r="G38" s="172"/>
      <c r="H38" s="172"/>
      <c r="I38" s="172"/>
      <c r="J38" s="172"/>
      <c r="K38" s="172"/>
      <c r="L38" s="172"/>
      <c r="M38" s="168">
        <v>398.62099999999998</v>
      </c>
      <c r="N38" s="168">
        <v>105.664</v>
      </c>
      <c r="O38" s="168">
        <v>193.83199999999999</v>
      </c>
      <c r="P38" s="168">
        <v>251.86199999999999</v>
      </c>
      <c r="Q38" s="168">
        <v>315.95600000000002</v>
      </c>
      <c r="R38" s="168">
        <v>60.165999999999997</v>
      </c>
      <c r="S38" s="168">
        <v>115.072</v>
      </c>
      <c r="T38" s="168">
        <v>165.482</v>
      </c>
      <c r="U38" s="168">
        <v>217.101</v>
      </c>
      <c r="V38" s="168">
        <v>53.996000000000002</v>
      </c>
      <c r="W38" s="168">
        <v>96.774000000000001</v>
      </c>
      <c r="X38" s="168">
        <v>139.37899999999999</v>
      </c>
      <c r="Y38" s="168">
        <v>185.166</v>
      </c>
      <c r="Z38" s="168">
        <v>45.628999999999998</v>
      </c>
      <c r="AA38" s="168">
        <f>+Z38+AA16</f>
        <v>92.318999999999988</v>
      </c>
      <c r="AB38" s="168">
        <v>136.923</v>
      </c>
      <c r="AC38" s="168">
        <v>190.00800000000001</v>
      </c>
      <c r="AD38" s="168">
        <v>36.238999999999997</v>
      </c>
      <c r="AE38" s="168">
        <v>66.489000000000004</v>
      </c>
      <c r="AF38" s="168">
        <v>82.233000000000004</v>
      </c>
      <c r="AG38" s="168">
        <v>113.65600000000001</v>
      </c>
    </row>
    <row r="39" spans="1:33">
      <c r="A39" s="172" t="s">
        <v>136</v>
      </c>
      <c r="B39" s="172"/>
      <c r="C39" s="172"/>
      <c r="D39" s="172"/>
      <c r="E39" s="172"/>
      <c r="F39" s="172"/>
      <c r="G39" s="172"/>
      <c r="H39" s="172"/>
      <c r="I39" s="172"/>
      <c r="J39" s="172"/>
      <c r="K39" s="172"/>
      <c r="L39" s="172"/>
      <c r="M39" s="168">
        <v>-561.75599999999997</v>
      </c>
      <c r="N39" s="168">
        <v>-122.568</v>
      </c>
      <c r="O39" s="168">
        <v>-278.83800000000002</v>
      </c>
      <c r="P39" s="168">
        <v>-411.17200000000003</v>
      </c>
      <c r="Q39" s="168">
        <v>-537.572</v>
      </c>
      <c r="R39" s="168">
        <v>-120.00999999999999</v>
      </c>
      <c r="S39" s="168">
        <v>-234.06</v>
      </c>
      <c r="T39" s="168">
        <v>-341.69400000000002</v>
      </c>
      <c r="U39" s="168">
        <v>-512.12299999999993</v>
      </c>
      <c r="V39" s="168">
        <v>-138.61799999999999</v>
      </c>
      <c r="W39" s="168">
        <v>-269.89</v>
      </c>
      <c r="X39" s="168">
        <v>-389.34399999999999</v>
      </c>
      <c r="Y39" s="168">
        <v>-530.22699999999998</v>
      </c>
      <c r="Z39" s="168">
        <v>-130.09200000000001</v>
      </c>
      <c r="AA39" s="168">
        <f>+Z39+AA17</f>
        <v>-314.55500000000001</v>
      </c>
      <c r="AB39" s="168">
        <v>-471.02499999999998</v>
      </c>
      <c r="AC39" s="168">
        <v>-598.51800000000003</v>
      </c>
      <c r="AD39" s="168">
        <v>-70.12</v>
      </c>
      <c r="AE39" s="168">
        <v>-166.315</v>
      </c>
      <c r="AF39" s="168">
        <v>-220.721</v>
      </c>
      <c r="AG39" s="168">
        <v>-308.79200000000003</v>
      </c>
    </row>
    <row r="40" spans="1:33">
      <c r="A40" s="174" t="s">
        <v>137</v>
      </c>
      <c r="B40" s="174"/>
      <c r="C40" s="174"/>
      <c r="D40" s="174"/>
      <c r="E40" s="174"/>
      <c r="F40" s="174"/>
      <c r="G40" s="174"/>
      <c r="H40" s="174"/>
      <c r="I40" s="174"/>
      <c r="J40" s="174"/>
      <c r="K40" s="174"/>
      <c r="L40" s="174"/>
      <c r="M40" s="175">
        <v>14072.892</v>
      </c>
      <c r="N40" s="175">
        <v>3597.3759999999997</v>
      </c>
      <c r="O40" s="175">
        <v>7706.1919999999991</v>
      </c>
      <c r="P40" s="175">
        <v>11375.133</v>
      </c>
      <c r="Q40" s="175">
        <v>15746.234999999999</v>
      </c>
      <c r="R40" s="175">
        <v>3210.1420000000007</v>
      </c>
      <c r="S40" s="175">
        <v>6757.15</v>
      </c>
      <c r="T40" s="175">
        <v>10144.376</v>
      </c>
      <c r="U40" s="175">
        <v>14020.011000000002</v>
      </c>
      <c r="V40" s="175">
        <v>3326.5769999999998</v>
      </c>
      <c r="W40" s="175">
        <v>7044.6559999999999</v>
      </c>
      <c r="X40" s="175">
        <v>10701.656000000001</v>
      </c>
      <c r="Y40" s="175">
        <v>14998.784999999998</v>
      </c>
      <c r="Z40" s="175">
        <v>3704.4380000000001</v>
      </c>
      <c r="AA40" s="175">
        <f>+AA27+AA30+AA33+AA34+AA38+AA39</f>
        <v>7950.67</v>
      </c>
      <c r="AB40" s="175">
        <v>12230.394</v>
      </c>
      <c r="AC40" s="175">
        <v>17537.113000000001</v>
      </c>
      <c r="AD40" s="175">
        <v>4674.1519999999991</v>
      </c>
      <c r="AE40" s="175">
        <v>9684.0269999999982</v>
      </c>
      <c r="AF40" s="175">
        <v>14366.841999999999</v>
      </c>
      <c r="AG40" s="175">
        <v>19741.746999999996</v>
      </c>
    </row>
    <row r="41" spans="1:33">
      <c r="A41" s="177" t="s">
        <v>260</v>
      </c>
      <c r="B41" s="183"/>
      <c r="C41" s="183"/>
      <c r="D41" s="183"/>
      <c r="E41" s="183"/>
      <c r="F41" s="183"/>
      <c r="G41" s="183"/>
      <c r="H41" s="183"/>
      <c r="I41" s="183"/>
      <c r="J41" s="183"/>
      <c r="K41" s="183"/>
      <c r="L41" s="183"/>
      <c r="M41" s="176"/>
      <c r="N41" s="176"/>
      <c r="O41" s="176"/>
      <c r="P41" s="176"/>
      <c r="Q41" s="176"/>
      <c r="R41" s="168">
        <v>490</v>
      </c>
      <c r="S41" s="168">
        <f>+S42-S40</f>
        <v>1097.9320000000007</v>
      </c>
      <c r="T41" s="168">
        <f>+T42-T40</f>
        <v>1529.3040000000001</v>
      </c>
      <c r="U41" s="168">
        <f>+U42-U40</f>
        <v>2198.3399999999983</v>
      </c>
      <c r="V41" s="176"/>
      <c r="W41" s="176"/>
      <c r="X41" s="176"/>
      <c r="Y41" s="176"/>
      <c r="Z41" s="176"/>
      <c r="AA41" s="176"/>
      <c r="AB41" s="176"/>
      <c r="AC41" s="176"/>
      <c r="AD41" s="176"/>
      <c r="AE41" s="176"/>
      <c r="AF41" s="176"/>
      <c r="AG41" s="176"/>
    </row>
    <row r="42" spans="1:33">
      <c r="A42" s="180" t="s">
        <v>261</v>
      </c>
      <c r="B42" s="183"/>
      <c r="C42" s="183"/>
      <c r="D42" s="183"/>
      <c r="E42" s="183"/>
      <c r="F42" s="183"/>
      <c r="G42" s="183"/>
      <c r="H42" s="183"/>
      <c r="I42" s="183"/>
      <c r="J42" s="183"/>
      <c r="K42" s="183"/>
      <c r="L42" s="183"/>
      <c r="M42" s="176"/>
      <c r="N42" s="176"/>
      <c r="O42" s="176"/>
      <c r="P42" s="176"/>
      <c r="Q42" s="176"/>
      <c r="R42" s="175">
        <f>R40+R41</f>
        <v>3700.1420000000007</v>
      </c>
      <c r="S42" s="175">
        <v>7855.0820000000003</v>
      </c>
      <c r="T42" s="175">
        <v>11673.68</v>
      </c>
      <c r="U42" s="175">
        <v>16218.351000000001</v>
      </c>
      <c r="V42" s="176"/>
      <c r="W42" s="176"/>
      <c r="X42" s="176"/>
      <c r="Y42" s="176"/>
      <c r="Z42" s="176"/>
      <c r="AA42" s="176"/>
      <c r="AB42" s="176"/>
      <c r="AC42" s="176"/>
      <c r="AD42" s="176"/>
      <c r="AE42" s="176"/>
      <c r="AF42" s="176"/>
      <c r="AG42" s="176"/>
    </row>
    <row r="43" spans="1:33" ht="28.5" customHeight="1">
      <c r="A43" s="200" t="s">
        <v>335</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196"/>
    </row>
    <row r="44" spans="1:33">
      <c r="A44" s="200" t="s">
        <v>352</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196"/>
    </row>
    <row r="45" spans="1:33">
      <c r="A45" s="177"/>
      <c r="B45" s="172"/>
      <c r="C45" s="172"/>
      <c r="D45" s="172"/>
      <c r="E45" s="172"/>
      <c r="F45" s="172"/>
      <c r="G45" s="172"/>
      <c r="H45" s="172"/>
      <c r="I45" s="172"/>
      <c r="J45" s="172"/>
      <c r="K45" s="172"/>
      <c r="L45" s="172"/>
      <c r="M45" s="178"/>
      <c r="N45" s="178"/>
      <c r="O45" s="178"/>
      <c r="P45" s="179"/>
    </row>
    <row r="46" spans="1:33" ht="14.65" customHeight="1">
      <c r="A46" s="163" t="s">
        <v>138</v>
      </c>
      <c r="B46" s="181"/>
      <c r="C46" s="181"/>
      <c r="D46" s="181"/>
      <c r="E46" s="181"/>
      <c r="F46" s="181"/>
      <c r="G46" s="181"/>
      <c r="H46" s="181"/>
      <c r="I46" s="181"/>
      <c r="J46" s="181"/>
      <c r="K46" s="181"/>
      <c r="L46" s="181"/>
      <c r="M46" s="164"/>
      <c r="N46" s="164"/>
      <c r="O46" s="164"/>
    </row>
    <row r="47" spans="1:33" ht="14.65" customHeight="1" thickBot="1">
      <c r="A47" s="161" t="s">
        <v>2</v>
      </c>
      <c r="B47" s="181"/>
      <c r="C47" s="181"/>
      <c r="D47" s="181"/>
      <c r="E47" s="181"/>
      <c r="F47" s="181"/>
      <c r="G47" s="181"/>
      <c r="H47" s="181"/>
      <c r="I47" s="181"/>
      <c r="J47" s="181"/>
      <c r="K47" s="181"/>
      <c r="L47" s="181"/>
      <c r="M47" s="164"/>
      <c r="N47" s="164"/>
      <c r="O47" s="164"/>
      <c r="R47" s="165"/>
      <c r="S47" s="165"/>
      <c r="T47" s="165"/>
      <c r="U47" s="165"/>
      <c r="V47" s="165"/>
      <c r="W47" s="165"/>
      <c r="X47" s="165"/>
      <c r="Y47" s="165"/>
      <c r="Z47" s="165"/>
      <c r="AA47" s="165"/>
      <c r="AB47" s="165"/>
      <c r="AC47" s="165"/>
      <c r="AD47" s="165"/>
      <c r="AE47" s="165"/>
      <c r="AF47" s="165"/>
      <c r="AG47" s="165"/>
    </row>
    <row r="48" spans="1:33" ht="15" customHeight="1" thickBot="1">
      <c r="A48" s="166" t="s">
        <v>20</v>
      </c>
      <c r="B48" s="167" t="s">
        <v>163</v>
      </c>
      <c r="C48" s="167" t="s">
        <v>163</v>
      </c>
      <c r="D48" s="167" t="s">
        <v>163</v>
      </c>
      <c r="E48" s="167" t="s">
        <v>163</v>
      </c>
      <c r="F48" s="167" t="s">
        <v>32</v>
      </c>
      <c r="G48" s="167" t="s">
        <v>33</v>
      </c>
      <c r="H48" s="167" t="s">
        <v>34</v>
      </c>
      <c r="I48" s="167" t="s">
        <v>35</v>
      </c>
      <c r="J48" s="167" t="s">
        <v>145</v>
      </c>
      <c r="K48" s="167" t="s">
        <v>146</v>
      </c>
      <c r="L48" s="167" t="s">
        <v>147</v>
      </c>
      <c r="M48" s="167" t="s">
        <v>148</v>
      </c>
      <c r="N48" s="167" t="s">
        <v>36</v>
      </c>
      <c r="O48" s="167" t="s">
        <v>37</v>
      </c>
      <c r="P48" s="167" t="s">
        <v>38</v>
      </c>
      <c r="Q48" s="167" t="s">
        <v>39</v>
      </c>
      <c r="R48" s="167" t="s">
        <v>304</v>
      </c>
      <c r="S48" s="167" t="s">
        <v>305</v>
      </c>
      <c r="T48" s="167" t="s">
        <v>306</v>
      </c>
      <c r="U48" s="167" t="s">
        <v>307</v>
      </c>
      <c r="V48" s="167" t="s">
        <v>308</v>
      </c>
      <c r="W48" s="167" t="s">
        <v>309</v>
      </c>
      <c r="X48" s="167" t="s">
        <v>310</v>
      </c>
      <c r="Y48" s="167" t="s">
        <v>311</v>
      </c>
      <c r="Z48" s="167" t="s">
        <v>312</v>
      </c>
      <c r="AA48" s="42" t="s">
        <v>298</v>
      </c>
      <c r="AB48" s="42" t="s">
        <v>313</v>
      </c>
      <c r="AC48" s="42" t="s">
        <v>330</v>
      </c>
      <c r="AD48" s="42" t="s">
        <v>343</v>
      </c>
      <c r="AE48" s="42" t="s">
        <v>348</v>
      </c>
      <c r="AF48" s="42" t="s">
        <v>353</v>
      </c>
      <c r="AG48" s="42" t="s">
        <v>357</v>
      </c>
    </row>
    <row r="49" spans="1:33" ht="12" customHeight="1" thickTop="1">
      <c r="A49" s="164" t="str">
        <f>+A5</f>
        <v>Nordic Entertainment</v>
      </c>
      <c r="B49" s="164"/>
      <c r="C49" s="164"/>
      <c r="D49" s="164"/>
      <c r="E49" s="164"/>
      <c r="F49" s="164"/>
      <c r="G49" s="164"/>
      <c r="H49" s="164"/>
      <c r="I49" s="164"/>
      <c r="J49" s="164"/>
      <c r="K49" s="164"/>
      <c r="L49" s="164"/>
      <c r="M49" s="168"/>
      <c r="N49" s="168">
        <v>227.50661463398768</v>
      </c>
      <c r="O49" s="168">
        <v>391.70902781659134</v>
      </c>
      <c r="P49" s="168">
        <v>294.77066038746784</v>
      </c>
      <c r="Q49" s="168">
        <v>424.92569716195322</v>
      </c>
      <c r="R49" s="168">
        <v>262.33999999999997</v>
      </c>
      <c r="S49" s="168">
        <v>396.80500000000001</v>
      </c>
      <c r="T49" s="184">
        <v>316.14499999999998</v>
      </c>
      <c r="U49" s="184">
        <v>429.75700000000001</v>
      </c>
      <c r="V49" s="168">
        <v>245.221</v>
      </c>
      <c r="W49" s="168">
        <v>405.88299999999998</v>
      </c>
      <c r="X49" s="168">
        <v>218.47300000000001</v>
      </c>
      <c r="Y49" s="168">
        <v>500.78</v>
      </c>
      <c r="Z49" s="168">
        <v>298.839</v>
      </c>
      <c r="AA49" s="168">
        <v>464.73500000000001</v>
      </c>
      <c r="AB49" s="168">
        <v>300.89</v>
      </c>
      <c r="AC49" s="168">
        <v>509.11200000000002</v>
      </c>
      <c r="AD49" s="168">
        <v>310.267</v>
      </c>
      <c r="AE49" s="168">
        <v>498.28999999999996</v>
      </c>
      <c r="AF49" s="168">
        <v>321.089</v>
      </c>
      <c r="AG49" s="168">
        <v>531.63199999999995</v>
      </c>
    </row>
    <row r="50" spans="1:33" ht="12" customHeight="1">
      <c r="A50" s="164" t="str">
        <f>+A8</f>
        <v>International Entertainment</v>
      </c>
      <c r="B50" s="164"/>
      <c r="C50" s="164"/>
      <c r="D50" s="164"/>
      <c r="E50" s="164"/>
      <c r="F50" s="164"/>
      <c r="G50" s="164"/>
      <c r="H50" s="164"/>
      <c r="I50" s="164"/>
      <c r="J50" s="164"/>
      <c r="K50" s="164"/>
      <c r="L50" s="164"/>
      <c r="M50" s="168"/>
      <c r="N50" s="168">
        <v>-3.2519999999999998</v>
      </c>
      <c r="O50" s="168">
        <v>141.374</v>
      </c>
      <c r="P50" s="168">
        <v>-17.452999999999999</v>
      </c>
      <c r="Q50" s="168">
        <v>117.702</v>
      </c>
      <c r="R50" s="168">
        <v>6.6260000000000003</v>
      </c>
      <c r="S50" s="168">
        <v>62.817</v>
      </c>
      <c r="T50" s="184">
        <v>48.5</v>
      </c>
      <c r="U50" s="184">
        <v>29.5</v>
      </c>
      <c r="V50" s="168">
        <v>18.513000000000002</v>
      </c>
      <c r="W50" s="168">
        <v>54.509</v>
      </c>
      <c r="X50" s="168">
        <v>18.844999999999999</v>
      </c>
      <c r="Y50" s="168">
        <v>56.317999999999998</v>
      </c>
      <c r="Z50" s="168">
        <v>20.509</v>
      </c>
      <c r="AA50" s="168">
        <v>50.457999999999998</v>
      </c>
      <c r="AB50" s="168">
        <v>29.29</v>
      </c>
      <c r="AC50" s="168">
        <v>75.793999999999997</v>
      </c>
      <c r="AD50" s="168">
        <v>40.426000000000002</v>
      </c>
      <c r="AE50" s="168">
        <v>71.701000000000008</v>
      </c>
      <c r="AF50" s="168">
        <v>48.939</v>
      </c>
      <c r="AG50" s="168">
        <v>81.01400000000001</v>
      </c>
    </row>
    <row r="51" spans="1:33" ht="12" customHeight="1">
      <c r="A51" s="164" t="str">
        <f>+A11</f>
        <v>MTG Studios</v>
      </c>
      <c r="B51" s="164"/>
      <c r="C51" s="164"/>
      <c r="D51" s="164"/>
      <c r="E51" s="164"/>
      <c r="F51" s="164"/>
      <c r="G51" s="164"/>
      <c r="H51" s="164"/>
      <c r="I51" s="164"/>
      <c r="J51" s="164"/>
      <c r="K51" s="164"/>
      <c r="L51" s="164"/>
      <c r="M51" s="168"/>
      <c r="N51" s="168">
        <v>-30.385999999999999</v>
      </c>
      <c r="O51" s="168">
        <v>16.542000000000002</v>
      </c>
      <c r="P51" s="168">
        <v>13.707000000000001</v>
      </c>
      <c r="Q51" s="168">
        <v>14.807</v>
      </c>
      <c r="R51" s="168">
        <v>-22.777000000000001</v>
      </c>
      <c r="S51" s="168">
        <v>1.427</v>
      </c>
      <c r="T51" s="184">
        <v>22.47</v>
      </c>
      <c r="U51" s="184">
        <v>4.7190000000000003</v>
      </c>
      <c r="V51" s="168">
        <v>-13.417</v>
      </c>
      <c r="W51" s="168">
        <v>35.067999999999998</v>
      </c>
      <c r="X51" s="168">
        <v>36.503999999999998</v>
      </c>
      <c r="Y51" s="168">
        <v>22.751000000000001</v>
      </c>
      <c r="Z51" s="168">
        <v>-16.138999999999999</v>
      </c>
      <c r="AA51" s="168">
        <v>18.902999999999999</v>
      </c>
      <c r="AB51" s="168">
        <v>42.734000000000002</v>
      </c>
      <c r="AC51" s="168">
        <v>22.954000000000001</v>
      </c>
      <c r="AD51" s="168">
        <v>-15.095000000000001</v>
      </c>
      <c r="AE51" s="168">
        <v>9.2490000000000006</v>
      </c>
      <c r="AF51" s="168">
        <v>34.058</v>
      </c>
      <c r="AG51" s="168">
        <v>25.791999999999998</v>
      </c>
    </row>
    <row r="52" spans="1:33" ht="12" customHeight="1">
      <c r="A52" s="164" t="str">
        <f>+A12</f>
        <v>MTGx</v>
      </c>
      <c r="B52" s="164"/>
      <c r="C52" s="164"/>
      <c r="D52" s="164"/>
      <c r="E52" s="164"/>
      <c r="F52" s="164"/>
      <c r="G52" s="164"/>
      <c r="H52" s="164"/>
      <c r="I52" s="164"/>
      <c r="J52" s="164"/>
      <c r="K52" s="164"/>
      <c r="L52" s="164"/>
      <c r="M52" s="173"/>
      <c r="N52" s="173" t="s">
        <v>67</v>
      </c>
      <c r="O52" s="173" t="s">
        <v>67</v>
      </c>
      <c r="P52" s="173" t="s">
        <v>67</v>
      </c>
      <c r="Q52" s="173" t="s">
        <v>67</v>
      </c>
      <c r="R52" s="168">
        <v>-5.47</v>
      </c>
      <c r="S52" s="168">
        <v>-23.143000000000001</v>
      </c>
      <c r="T52" s="184">
        <v>-29.300999999999998</v>
      </c>
      <c r="U52" s="184">
        <v>-53.234999999999999</v>
      </c>
      <c r="V52" s="168">
        <v>-49.79</v>
      </c>
      <c r="W52" s="168">
        <v>-48.2</v>
      </c>
      <c r="X52" s="168">
        <v>-69.171999999999997</v>
      </c>
      <c r="Y52" s="168">
        <v>-83.710999999999999</v>
      </c>
      <c r="Z52" s="168">
        <v>-87.557000000000002</v>
      </c>
      <c r="AA52" s="168">
        <f>-53.146</f>
        <v>-53.146000000000001</v>
      </c>
      <c r="AB52" s="168">
        <v>-37.965000000000003</v>
      </c>
      <c r="AC52" s="168">
        <v>8.4559999999999604</v>
      </c>
      <c r="AD52" s="168">
        <v>-8.2240000000000002</v>
      </c>
      <c r="AE52" s="168">
        <v>-23.946999999999999</v>
      </c>
      <c r="AF52" s="168">
        <v>10.832000000000001</v>
      </c>
      <c r="AG52" s="168">
        <v>31.366</v>
      </c>
    </row>
    <row r="53" spans="1:33" ht="12" customHeight="1">
      <c r="A53" s="172" t="s">
        <v>139</v>
      </c>
      <c r="B53" s="172"/>
      <c r="C53" s="172"/>
      <c r="D53" s="172"/>
      <c r="E53" s="172"/>
      <c r="F53" s="172"/>
      <c r="G53" s="172"/>
      <c r="H53" s="172"/>
      <c r="I53" s="172"/>
      <c r="J53" s="172"/>
      <c r="K53" s="172"/>
      <c r="L53" s="172"/>
      <c r="M53" s="168"/>
      <c r="N53" s="168">
        <v>-75.338387833987696</v>
      </c>
      <c r="O53" s="168">
        <v>-76.748391456591307</v>
      </c>
      <c r="P53" s="168">
        <v>-70.208064007467797</v>
      </c>
      <c r="Q53" s="168">
        <v>-79.635156701953193</v>
      </c>
      <c r="R53" s="168">
        <v>-87.236999999999995</v>
      </c>
      <c r="S53" s="168">
        <v>-83.559000000000012</v>
      </c>
      <c r="T53" s="184">
        <v>-95.579000000000036</v>
      </c>
      <c r="U53" s="184">
        <v>-73.327000000000012</v>
      </c>
      <c r="V53" s="168">
        <v>-58.015999999999998</v>
      </c>
      <c r="W53" s="168">
        <v>-87.68</v>
      </c>
      <c r="X53" s="168">
        <v>-64.096000000000004</v>
      </c>
      <c r="Y53" s="168">
        <v>-78.343999999999994</v>
      </c>
      <c r="Z53" s="168">
        <v>-78.446000000000012</v>
      </c>
      <c r="AA53" s="168">
        <v>-89.73</v>
      </c>
      <c r="AB53" s="168">
        <v>-78.031000000000006</v>
      </c>
      <c r="AC53" s="168">
        <v>-138.01100000000002</v>
      </c>
      <c r="AD53" s="168">
        <v>-90.471000000000004</v>
      </c>
      <c r="AE53" s="168">
        <v>-116.712</v>
      </c>
      <c r="AF53" s="168">
        <v>-86.74199999999999</v>
      </c>
      <c r="AG53" s="168">
        <v>-102.051</v>
      </c>
    </row>
    <row r="54" spans="1:33" ht="12" customHeight="1">
      <c r="A54" s="174" t="s">
        <v>274</v>
      </c>
      <c r="B54" s="174"/>
      <c r="C54" s="174"/>
      <c r="D54" s="174"/>
      <c r="E54" s="174"/>
      <c r="F54" s="174"/>
      <c r="G54" s="174"/>
      <c r="H54" s="174"/>
      <c r="I54" s="174"/>
      <c r="J54" s="174"/>
      <c r="K54" s="174"/>
      <c r="L54" s="174"/>
      <c r="M54" s="175"/>
      <c r="N54" s="175">
        <v>118.53022679999998</v>
      </c>
      <c r="O54" s="175">
        <v>472.87663636000002</v>
      </c>
      <c r="P54" s="175">
        <v>220.81659638000008</v>
      </c>
      <c r="Q54" s="175">
        <v>477.79954046</v>
      </c>
      <c r="R54" s="175">
        <v>153.48199999999997</v>
      </c>
      <c r="S54" s="175">
        <v>354.34699999999998</v>
      </c>
      <c r="T54" s="185">
        <v>262.23499999999996</v>
      </c>
      <c r="U54" s="185">
        <v>337.41399999999999</v>
      </c>
      <c r="V54" s="175">
        <v>142.51100000000002</v>
      </c>
      <c r="W54" s="175">
        <v>359.58</v>
      </c>
      <c r="X54" s="175">
        <v>140.554</v>
      </c>
      <c r="Y54" s="175">
        <v>417.79399999999993</v>
      </c>
      <c r="Z54" s="175">
        <v>137.20599999999996</v>
      </c>
      <c r="AA54" s="175">
        <f>SUM(AA49:AA53)</f>
        <v>391.21999999999997</v>
      </c>
      <c r="AB54" s="175">
        <v>256.91799999999995</v>
      </c>
      <c r="AC54" s="175">
        <v>478.30500000000001</v>
      </c>
      <c r="AD54" s="175">
        <v>236.90299999999996</v>
      </c>
      <c r="AE54" s="175">
        <v>438.58100000000002</v>
      </c>
      <c r="AF54" s="175">
        <v>328.17600000000004</v>
      </c>
      <c r="AG54" s="175">
        <v>567.75299999999993</v>
      </c>
    </row>
    <row r="55" spans="1:33" ht="12" customHeight="1">
      <c r="A55" s="172" t="s">
        <v>54</v>
      </c>
      <c r="B55" s="172"/>
      <c r="C55" s="172"/>
      <c r="D55" s="172"/>
      <c r="E55" s="172"/>
      <c r="F55" s="172"/>
      <c r="G55" s="172"/>
      <c r="H55" s="172"/>
      <c r="I55" s="172"/>
      <c r="J55" s="172"/>
      <c r="K55" s="172"/>
      <c r="L55" s="172"/>
      <c r="M55" s="186"/>
      <c r="N55" s="186">
        <v>0</v>
      </c>
      <c r="O55" s="186">
        <v>-154.535</v>
      </c>
      <c r="P55" s="186">
        <v>-0.123</v>
      </c>
      <c r="Q55" s="186">
        <v>-0.35499999999999998</v>
      </c>
      <c r="R55" s="186">
        <v>77.242000000000004</v>
      </c>
      <c r="S55" s="186">
        <v>0</v>
      </c>
      <c r="T55" s="187">
        <v>-652.17899999999997</v>
      </c>
      <c r="U55" s="187">
        <v>63.13</v>
      </c>
      <c r="V55" s="186" t="s">
        <v>67</v>
      </c>
      <c r="W55" s="186" t="s">
        <v>67</v>
      </c>
      <c r="X55" s="186" t="s">
        <v>67</v>
      </c>
      <c r="Y55" s="186" t="s">
        <v>67</v>
      </c>
      <c r="Z55" s="186" t="s">
        <v>67</v>
      </c>
      <c r="AA55" s="186">
        <v>-22.646000000000001</v>
      </c>
      <c r="AB55" s="186" t="s">
        <v>67</v>
      </c>
      <c r="AC55" s="186">
        <v>-317.67700000000002</v>
      </c>
      <c r="AD55" s="186">
        <v>-17.030999999999999</v>
      </c>
      <c r="AE55" s="186">
        <v>-12.962999999999999</v>
      </c>
      <c r="AF55" s="186">
        <v>11.851000000000001</v>
      </c>
      <c r="AG55" s="186">
        <v>28.047000000000001</v>
      </c>
    </row>
    <row r="56" spans="1:33" ht="12" customHeight="1">
      <c r="A56" s="174" t="s">
        <v>262</v>
      </c>
      <c r="B56" s="174"/>
      <c r="C56" s="174"/>
      <c r="D56" s="174"/>
      <c r="E56" s="174"/>
      <c r="F56" s="174"/>
      <c r="G56" s="174"/>
      <c r="H56" s="174"/>
      <c r="I56" s="174"/>
      <c r="J56" s="174"/>
      <c r="K56" s="174"/>
      <c r="L56" s="174"/>
      <c r="M56" s="175"/>
      <c r="N56" s="175">
        <v>118.53022679999998</v>
      </c>
      <c r="O56" s="175">
        <v>318.34163636000005</v>
      </c>
      <c r="P56" s="175">
        <v>220.69359638000009</v>
      </c>
      <c r="Q56" s="175">
        <v>477.44454045999998</v>
      </c>
      <c r="R56" s="175">
        <v>230.72399999999999</v>
      </c>
      <c r="S56" s="175">
        <v>354.34699999999998</v>
      </c>
      <c r="T56" s="185">
        <v>-389.94400000000002</v>
      </c>
      <c r="U56" s="185">
        <v>400.54399999999998</v>
      </c>
      <c r="V56" s="175">
        <v>142.51100000000002</v>
      </c>
      <c r="W56" s="175">
        <v>359.58</v>
      </c>
      <c r="X56" s="175">
        <v>140.554</v>
      </c>
      <c r="Y56" s="175">
        <v>417.79399999999993</v>
      </c>
      <c r="Z56" s="175">
        <v>137.20599999999996</v>
      </c>
      <c r="AA56" s="175">
        <f>+AA54+AA55</f>
        <v>368.57399999999996</v>
      </c>
      <c r="AB56" s="175">
        <v>256.91799999999995</v>
      </c>
      <c r="AC56" s="175">
        <v>160.62799999999999</v>
      </c>
      <c r="AD56" s="175">
        <v>219.87199999999996</v>
      </c>
      <c r="AE56" s="175">
        <v>425.61799999999999</v>
      </c>
      <c r="AF56" s="175">
        <v>340.02700000000004</v>
      </c>
      <c r="AG56" s="175">
        <v>595.79999999999995</v>
      </c>
    </row>
    <row r="57" spans="1:33" ht="12" customHeight="1">
      <c r="A57" s="177" t="s">
        <v>260</v>
      </c>
      <c r="B57" s="183"/>
      <c r="C57" s="183"/>
      <c r="D57" s="183"/>
      <c r="E57" s="183"/>
      <c r="F57" s="183"/>
      <c r="G57" s="183"/>
      <c r="H57" s="183"/>
      <c r="I57" s="183"/>
      <c r="J57" s="183"/>
      <c r="K57" s="183"/>
      <c r="L57" s="183"/>
      <c r="M57" s="176"/>
      <c r="N57" s="176"/>
      <c r="O57" s="176"/>
      <c r="P57" s="176"/>
      <c r="Q57" s="176"/>
      <c r="R57" s="168">
        <f>+R58-R56</f>
        <v>-11.475000000000136</v>
      </c>
      <c r="S57" s="168">
        <f>+S58-S56</f>
        <v>98.049999999999727</v>
      </c>
      <c r="T57" s="168">
        <f>+T58-T56</f>
        <v>-22.076999999999998</v>
      </c>
      <c r="U57" s="168">
        <f>+U58-U56</f>
        <v>96.149000000000569</v>
      </c>
      <c r="V57" s="176"/>
      <c r="W57" s="176"/>
      <c r="X57" s="176"/>
      <c r="Y57" s="176"/>
      <c r="Z57" s="176"/>
      <c r="AA57" s="176"/>
      <c r="AB57" s="176"/>
      <c r="AC57" s="176"/>
      <c r="AD57" s="176"/>
      <c r="AE57" s="176"/>
      <c r="AF57" s="176"/>
      <c r="AG57" s="176"/>
    </row>
    <row r="58" spans="1:33" ht="12" customHeight="1">
      <c r="A58" s="180" t="s">
        <v>261</v>
      </c>
      <c r="B58" s="183"/>
      <c r="C58" s="183"/>
      <c r="D58" s="183"/>
      <c r="E58" s="183"/>
      <c r="F58" s="183"/>
      <c r="G58" s="183"/>
      <c r="H58" s="183"/>
      <c r="I58" s="183"/>
      <c r="J58" s="183"/>
      <c r="K58" s="183"/>
      <c r="L58" s="183"/>
      <c r="M58" s="176"/>
      <c r="N58" s="176"/>
      <c r="O58" s="176"/>
      <c r="P58" s="176"/>
      <c r="Q58" s="176"/>
      <c r="R58" s="175">
        <v>219.24899999999985</v>
      </c>
      <c r="S58" s="175">
        <v>452.39699999999971</v>
      </c>
      <c r="T58" s="175">
        <v>-412.02100000000002</v>
      </c>
      <c r="U58" s="175">
        <v>496.69300000000055</v>
      </c>
      <c r="V58" s="176"/>
      <c r="W58" s="176"/>
      <c r="X58" s="176"/>
      <c r="Y58" s="176"/>
      <c r="Z58" s="176"/>
      <c r="AA58" s="176"/>
      <c r="AB58" s="176"/>
      <c r="AC58" s="176"/>
      <c r="AD58" s="176"/>
      <c r="AE58" s="176"/>
      <c r="AF58" s="176"/>
      <c r="AG58" s="176"/>
    </row>
    <row r="59" spans="1:33" ht="24" customHeight="1">
      <c r="A59" s="200" t="s">
        <v>335</v>
      </c>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196"/>
    </row>
    <row r="60" spans="1:33" ht="15" customHeight="1">
      <c r="A60" s="200" t="s">
        <v>352</v>
      </c>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196"/>
    </row>
    <row r="61" spans="1:33">
      <c r="A61" s="2"/>
    </row>
    <row r="62" spans="1:33" s="161" customFormat="1">
      <c r="A62" s="163" t="s">
        <v>138</v>
      </c>
      <c r="B62" s="163"/>
      <c r="C62" s="163"/>
      <c r="D62" s="163"/>
      <c r="E62" s="163"/>
      <c r="F62" s="163"/>
      <c r="G62" s="163"/>
      <c r="H62" s="163"/>
      <c r="I62" s="163"/>
      <c r="J62" s="163"/>
      <c r="K62" s="163"/>
      <c r="L62" s="163"/>
    </row>
    <row r="63" spans="1:33" s="161" customFormat="1" ht="15.75" thickBot="1">
      <c r="A63" s="182" t="s">
        <v>47</v>
      </c>
      <c r="B63" s="163"/>
      <c r="C63" s="163"/>
      <c r="D63" s="163"/>
      <c r="E63" s="163"/>
      <c r="F63" s="163"/>
      <c r="G63" s="163"/>
      <c r="H63" s="163"/>
      <c r="I63" s="163"/>
      <c r="J63" s="163"/>
      <c r="K63" s="163"/>
      <c r="L63" s="163"/>
      <c r="R63" s="165"/>
      <c r="S63" s="165"/>
      <c r="T63" s="165"/>
      <c r="U63" s="165"/>
      <c r="V63" s="165"/>
      <c r="W63" s="165"/>
      <c r="X63" s="165"/>
      <c r="Y63" s="165"/>
      <c r="Z63" s="165"/>
      <c r="AA63" s="165"/>
      <c r="AB63" s="165"/>
      <c r="AC63" s="165"/>
      <c r="AD63" s="165"/>
      <c r="AE63" s="165"/>
      <c r="AF63" s="165"/>
      <c r="AG63" s="165"/>
    </row>
    <row r="64" spans="1:33" ht="15" customHeight="1" thickBot="1">
      <c r="A64" s="166" t="s">
        <v>20</v>
      </c>
      <c r="B64" s="167" t="s">
        <v>163</v>
      </c>
      <c r="C64" s="167" t="s">
        <v>163</v>
      </c>
      <c r="D64" s="167" t="s">
        <v>163</v>
      </c>
      <c r="E64" s="167" t="s">
        <v>163</v>
      </c>
      <c r="F64" s="167" t="s">
        <v>32</v>
      </c>
      <c r="G64" s="167" t="s">
        <v>33</v>
      </c>
      <c r="H64" s="167" t="s">
        <v>34</v>
      </c>
      <c r="I64" s="167" t="s">
        <v>35</v>
      </c>
      <c r="J64" s="167" t="s">
        <v>145</v>
      </c>
      <c r="K64" s="167" t="s">
        <v>146</v>
      </c>
      <c r="L64" s="167" t="s">
        <v>147</v>
      </c>
      <c r="M64" s="167" t="s">
        <v>148</v>
      </c>
      <c r="N64" s="167" t="s">
        <v>36</v>
      </c>
      <c r="O64" s="167" t="s">
        <v>37</v>
      </c>
      <c r="P64" s="167" t="s">
        <v>38</v>
      </c>
      <c r="Q64" s="167" t="s">
        <v>39</v>
      </c>
      <c r="R64" s="167" t="s">
        <v>304</v>
      </c>
      <c r="S64" s="167" t="s">
        <v>305</v>
      </c>
      <c r="T64" s="167" t="s">
        <v>306</v>
      </c>
      <c r="U64" s="167" t="s">
        <v>307</v>
      </c>
      <c r="V64" s="167" t="s">
        <v>308</v>
      </c>
      <c r="W64" s="167" t="s">
        <v>309</v>
      </c>
      <c r="X64" s="167" t="s">
        <v>310</v>
      </c>
      <c r="Y64" s="167" t="s">
        <v>311</v>
      </c>
      <c r="Z64" s="167" t="s">
        <v>312</v>
      </c>
      <c r="AA64" s="42" t="s">
        <v>298</v>
      </c>
      <c r="AB64" s="42" t="s">
        <v>313</v>
      </c>
      <c r="AC64" s="42" t="s">
        <v>330</v>
      </c>
      <c r="AD64" s="42" t="s">
        <v>343</v>
      </c>
      <c r="AE64" s="42" t="s">
        <v>348</v>
      </c>
      <c r="AF64" s="42" t="s">
        <v>353</v>
      </c>
      <c r="AG64" s="42" t="s">
        <v>357</v>
      </c>
    </row>
    <row r="65" spans="1:33" ht="15.75" thickTop="1">
      <c r="A65" s="164" t="str">
        <f>+A27</f>
        <v>Nordic Entertainment</v>
      </c>
      <c r="B65" s="164"/>
      <c r="C65" s="164"/>
      <c r="D65" s="164"/>
      <c r="E65" s="164"/>
      <c r="F65" s="164"/>
      <c r="G65" s="164"/>
      <c r="H65" s="164"/>
      <c r="I65" s="164"/>
      <c r="J65" s="164"/>
      <c r="K65" s="164"/>
      <c r="L65" s="164"/>
      <c r="M65" s="168">
        <v>1239.992</v>
      </c>
      <c r="N65" s="168">
        <v>227.50661463398768</v>
      </c>
      <c r="O65" s="168">
        <v>619.21564245057903</v>
      </c>
      <c r="P65" s="168">
        <v>913.98630283804687</v>
      </c>
      <c r="Q65" s="168">
        <v>1338.912</v>
      </c>
      <c r="R65" s="168">
        <v>262.33999999999997</v>
      </c>
      <c r="S65" s="168">
        <v>659.14499999999998</v>
      </c>
      <c r="T65" s="184">
        <v>975.29</v>
      </c>
      <c r="U65" s="184">
        <v>1405.047</v>
      </c>
      <c r="V65" s="168">
        <v>245.221</v>
      </c>
      <c r="W65" s="168">
        <v>651.10400000000004</v>
      </c>
      <c r="X65" s="168">
        <v>869.577</v>
      </c>
      <c r="Y65" s="168">
        <v>1370.357</v>
      </c>
      <c r="Z65" s="168">
        <v>298.839</v>
      </c>
      <c r="AA65" s="168">
        <f>+Z65+AA49</f>
        <v>763.57400000000007</v>
      </c>
      <c r="AB65" s="168">
        <v>1064.4639999999999</v>
      </c>
      <c r="AC65" s="168">
        <v>1573.576</v>
      </c>
      <c r="AD65" s="168">
        <v>310.267</v>
      </c>
      <c r="AE65" s="168">
        <v>808.55700000000002</v>
      </c>
      <c r="AF65" s="168">
        <v>1129.646</v>
      </c>
      <c r="AG65" s="168">
        <v>1661.2779999999998</v>
      </c>
    </row>
    <row r="66" spans="1:33">
      <c r="A66" s="164" t="str">
        <f>+A30</f>
        <v>International Entertainment</v>
      </c>
      <c r="B66" s="164"/>
      <c r="C66" s="164"/>
      <c r="D66" s="164"/>
      <c r="E66" s="164"/>
      <c r="F66" s="164"/>
      <c r="G66" s="164"/>
      <c r="H66" s="164"/>
      <c r="I66" s="164"/>
      <c r="J66" s="164"/>
      <c r="K66" s="164"/>
      <c r="L66" s="164"/>
      <c r="M66" s="168">
        <v>346.65600000000001</v>
      </c>
      <c r="N66" s="168">
        <v>-3.2519999999999998</v>
      </c>
      <c r="O66" s="168">
        <v>138.12199999999999</v>
      </c>
      <c r="P66" s="168">
        <v>120.66899999999998</v>
      </c>
      <c r="Q66" s="168">
        <v>238.37100000000001</v>
      </c>
      <c r="R66" s="168">
        <v>6.6260000000000003</v>
      </c>
      <c r="S66" s="168">
        <v>69.442999999999998</v>
      </c>
      <c r="T66" s="184">
        <v>117.943</v>
      </c>
      <c r="U66" s="184">
        <v>147.44300000000001</v>
      </c>
      <c r="V66" s="168">
        <v>18.513000000000002</v>
      </c>
      <c r="W66" s="168">
        <v>73.022000000000006</v>
      </c>
      <c r="X66" s="168">
        <v>91.867000000000004</v>
      </c>
      <c r="Y66" s="168">
        <v>148.185</v>
      </c>
      <c r="Z66" s="168">
        <v>20.509</v>
      </c>
      <c r="AA66" s="168">
        <f>+Z66+AA50</f>
        <v>70.966999999999999</v>
      </c>
      <c r="AB66" s="168">
        <v>100.25700000000001</v>
      </c>
      <c r="AC66" s="168">
        <v>176.05099999999999</v>
      </c>
      <c r="AD66" s="168">
        <v>40.426000000000002</v>
      </c>
      <c r="AE66" s="168">
        <v>112.12700000000001</v>
      </c>
      <c r="AF66" s="168">
        <v>161.066</v>
      </c>
      <c r="AG66" s="168">
        <v>242.08</v>
      </c>
    </row>
    <row r="67" spans="1:33">
      <c r="A67" s="164" t="str">
        <f>+A33</f>
        <v>MTG Studios</v>
      </c>
      <c r="B67" s="164"/>
      <c r="C67" s="164"/>
      <c r="D67" s="164"/>
      <c r="E67" s="164"/>
      <c r="F67" s="164"/>
      <c r="G67" s="164"/>
      <c r="H67" s="164"/>
      <c r="I67" s="164"/>
      <c r="J67" s="164"/>
      <c r="K67" s="164"/>
      <c r="L67" s="164"/>
      <c r="M67" s="168">
        <v>-7.6950000000000003</v>
      </c>
      <c r="N67" s="168">
        <v>-30.385999999999999</v>
      </c>
      <c r="O67" s="168">
        <v>-13.843999999999998</v>
      </c>
      <c r="P67" s="168">
        <v>-0.1369999999999969</v>
      </c>
      <c r="Q67" s="168">
        <v>14.67</v>
      </c>
      <c r="R67" s="168">
        <v>-22.777000000000001</v>
      </c>
      <c r="S67" s="168">
        <v>-21.35</v>
      </c>
      <c r="T67" s="184">
        <v>1.1200000000000001</v>
      </c>
      <c r="U67" s="184">
        <v>5.8390000000000004</v>
      </c>
      <c r="V67" s="168">
        <v>-13.417</v>
      </c>
      <c r="W67" s="168">
        <v>21.651</v>
      </c>
      <c r="X67" s="168">
        <v>58.155000000000001</v>
      </c>
      <c r="Y67" s="168">
        <v>80.906000000000006</v>
      </c>
      <c r="Z67" s="168">
        <v>-16.138999999999999</v>
      </c>
      <c r="AA67" s="168">
        <f>+Z67+AA51</f>
        <v>2.7639999999999993</v>
      </c>
      <c r="AB67" s="168">
        <v>45.498000000000005</v>
      </c>
      <c r="AC67" s="168">
        <v>68.451999999999998</v>
      </c>
      <c r="AD67" s="168">
        <v>-15.095000000000001</v>
      </c>
      <c r="AE67" s="168">
        <v>-5.8460000000000001</v>
      </c>
      <c r="AF67" s="168">
        <v>28.212</v>
      </c>
      <c r="AG67" s="168">
        <v>54.003999999999998</v>
      </c>
    </row>
    <row r="68" spans="1:33">
      <c r="A68" s="164" t="str">
        <f>+A34</f>
        <v>MTGx</v>
      </c>
      <c r="B68" s="164"/>
      <c r="C68" s="164"/>
      <c r="D68" s="164"/>
      <c r="E68" s="164"/>
      <c r="F68" s="164"/>
      <c r="G68" s="164"/>
      <c r="H68" s="164"/>
      <c r="I68" s="164"/>
      <c r="J68" s="164"/>
      <c r="K68" s="164"/>
      <c r="L68" s="164"/>
      <c r="M68" s="173" t="s">
        <v>67</v>
      </c>
      <c r="N68" s="173" t="s">
        <v>67</v>
      </c>
      <c r="O68" s="173" t="s">
        <v>67</v>
      </c>
      <c r="P68" s="173" t="s">
        <v>67</v>
      </c>
      <c r="Q68" s="173" t="s">
        <v>67</v>
      </c>
      <c r="R68" s="168">
        <v>-5.47</v>
      </c>
      <c r="S68" s="168">
        <v>-28.613</v>
      </c>
      <c r="T68" s="184">
        <v>-57.914000000000001</v>
      </c>
      <c r="U68" s="184">
        <v>-111.149</v>
      </c>
      <c r="V68" s="168">
        <v>-49.79</v>
      </c>
      <c r="W68" s="168">
        <v>-97.99</v>
      </c>
      <c r="X68" s="168">
        <v>-167.16200000000001</v>
      </c>
      <c r="Y68" s="168">
        <v>-250.87299999999999</v>
      </c>
      <c r="Z68" s="168">
        <v>-87.557000000000002</v>
      </c>
      <c r="AA68" s="168">
        <f>+Z68+AA52</f>
        <v>-140.703</v>
      </c>
      <c r="AB68" s="168">
        <v>-178.66800000000001</v>
      </c>
      <c r="AC68" s="168">
        <v>-170.21200000000005</v>
      </c>
      <c r="AD68" s="168">
        <v>-8.2240000000000002</v>
      </c>
      <c r="AE68" s="168">
        <v>-32.170999999999999</v>
      </c>
      <c r="AF68" s="168">
        <v>-21.338999999999999</v>
      </c>
      <c r="AG68" s="168">
        <v>10.027000000000001</v>
      </c>
    </row>
    <row r="69" spans="1:33">
      <c r="A69" s="172" t="s">
        <v>139</v>
      </c>
      <c r="B69" s="172"/>
      <c r="C69" s="172"/>
      <c r="D69" s="172"/>
      <c r="E69" s="172"/>
      <c r="F69" s="172"/>
      <c r="G69" s="172"/>
      <c r="H69" s="172"/>
      <c r="I69" s="172"/>
      <c r="J69" s="172"/>
      <c r="K69" s="172"/>
      <c r="L69" s="172"/>
      <c r="M69" s="168">
        <v>-279.17</v>
      </c>
      <c r="N69" s="168">
        <v>-75.338387833987696</v>
      </c>
      <c r="O69" s="168">
        <v>-152.08677929057899</v>
      </c>
      <c r="P69" s="168">
        <v>-222.29484329804677</v>
      </c>
      <c r="Q69" s="168">
        <v>-301.93</v>
      </c>
      <c r="R69" s="168">
        <v>-87.236999999999995</v>
      </c>
      <c r="S69" s="168">
        <v>-171.191</v>
      </c>
      <c r="T69" s="184">
        <v>-266.19899999999996</v>
      </c>
      <c r="U69" s="184">
        <v>-339.702</v>
      </c>
      <c r="V69" s="168">
        <v>-58.015999999999998</v>
      </c>
      <c r="W69" s="168">
        <v>-145.71899999999999</v>
      </c>
      <c r="X69" s="168">
        <v>-209.815</v>
      </c>
      <c r="Y69" s="168">
        <v>-288.16000000000003</v>
      </c>
      <c r="Z69" s="168">
        <v>-78.446000000000012</v>
      </c>
      <c r="AA69" s="168">
        <f>+Z69+AA53</f>
        <v>-168.17600000000002</v>
      </c>
      <c r="AB69" s="168">
        <v>-246.20700000000002</v>
      </c>
      <c r="AC69" s="168">
        <v>-384.21800000000007</v>
      </c>
      <c r="AD69" s="168">
        <v>-90.471000000000004</v>
      </c>
      <c r="AE69" s="168">
        <v>-207.18299999999999</v>
      </c>
      <c r="AF69" s="168">
        <v>-293.92499999999995</v>
      </c>
      <c r="AG69" s="168">
        <v>-395.97599999999994</v>
      </c>
    </row>
    <row r="70" spans="1:33">
      <c r="A70" s="174" t="s">
        <v>274</v>
      </c>
      <c r="B70" s="174"/>
      <c r="C70" s="174"/>
      <c r="D70" s="174"/>
      <c r="E70" s="174"/>
      <c r="F70" s="174"/>
      <c r="G70" s="174"/>
      <c r="H70" s="174"/>
      <c r="I70" s="174"/>
      <c r="J70" s="174"/>
      <c r="K70" s="174"/>
      <c r="L70" s="174"/>
      <c r="M70" s="175">
        <v>1299.7829999999999</v>
      </c>
      <c r="N70" s="175">
        <v>118.53022679999998</v>
      </c>
      <c r="O70" s="175">
        <v>591.40686316000006</v>
      </c>
      <c r="P70" s="175">
        <v>812.22345954000014</v>
      </c>
      <c r="Q70" s="175">
        <v>1290.0230000000001</v>
      </c>
      <c r="R70" s="175">
        <v>153.48199999999997</v>
      </c>
      <c r="S70" s="175">
        <v>507.43399999999997</v>
      </c>
      <c r="T70" s="185">
        <v>770.2399999999999</v>
      </c>
      <c r="U70" s="185">
        <v>1107.4779999999998</v>
      </c>
      <c r="V70" s="175">
        <v>142.511</v>
      </c>
      <c r="W70" s="175">
        <v>502.06800000000004</v>
      </c>
      <c r="X70" s="175">
        <v>642.62199999999984</v>
      </c>
      <c r="Y70" s="175">
        <v>1060.4149999999997</v>
      </c>
      <c r="Z70" s="175">
        <v>137.20599999999996</v>
      </c>
      <c r="AA70" s="175">
        <f>SUM(AA65:AA69)</f>
        <v>528.42600000000004</v>
      </c>
      <c r="AB70" s="175">
        <v>785.34399999999982</v>
      </c>
      <c r="AC70" s="175">
        <v>1263.6489999999999</v>
      </c>
      <c r="AD70" s="175">
        <v>236.90299999999996</v>
      </c>
      <c r="AE70" s="175">
        <v>675.48399999999992</v>
      </c>
      <c r="AF70" s="175">
        <v>1003.6600000000001</v>
      </c>
      <c r="AG70" s="175">
        <v>1571.4129999999998</v>
      </c>
    </row>
    <row r="71" spans="1:33">
      <c r="A71" s="172" t="s">
        <v>54</v>
      </c>
      <c r="B71" s="172"/>
      <c r="C71" s="172"/>
      <c r="D71" s="172"/>
      <c r="E71" s="172"/>
      <c r="F71" s="172"/>
      <c r="G71" s="172"/>
      <c r="H71" s="172"/>
      <c r="I71" s="172"/>
      <c r="J71" s="172"/>
      <c r="K71" s="172"/>
      <c r="L71" s="172"/>
      <c r="M71" s="186">
        <v>-147.30799999999999</v>
      </c>
      <c r="N71" s="186">
        <v>0</v>
      </c>
      <c r="O71" s="186">
        <v>-154.535</v>
      </c>
      <c r="P71" s="186">
        <v>-154.65799999999999</v>
      </c>
      <c r="Q71" s="186">
        <v>-155.01300000000001</v>
      </c>
      <c r="R71" s="186">
        <v>77.242000000000004</v>
      </c>
      <c r="S71" s="186">
        <v>77.242000000000004</v>
      </c>
      <c r="T71" s="187">
        <v>-574.93700000000001</v>
      </c>
      <c r="U71" s="187">
        <v>-511.80700000000002</v>
      </c>
      <c r="V71" s="186" t="s">
        <v>67</v>
      </c>
      <c r="W71" s="186" t="s">
        <v>67</v>
      </c>
      <c r="X71" s="186" t="s">
        <v>67</v>
      </c>
      <c r="Y71" s="186" t="s">
        <v>67</v>
      </c>
      <c r="Z71" s="186" t="s">
        <v>67</v>
      </c>
      <c r="AA71" s="186">
        <f>+AA55</f>
        <v>-22.646000000000001</v>
      </c>
      <c r="AB71" s="186">
        <v>-22.646000000000001</v>
      </c>
      <c r="AC71" s="186">
        <v>-340.32300000000004</v>
      </c>
      <c r="AD71" s="186">
        <v>-17.030999999999999</v>
      </c>
      <c r="AE71" s="186">
        <v>-29.994</v>
      </c>
      <c r="AF71" s="186">
        <v>-18.143000000000001</v>
      </c>
      <c r="AG71" s="186">
        <v>9.9039999999999999</v>
      </c>
    </row>
    <row r="72" spans="1:33">
      <c r="A72" s="174" t="s">
        <v>262</v>
      </c>
      <c r="B72" s="174"/>
      <c r="C72" s="174"/>
      <c r="D72" s="174"/>
      <c r="E72" s="174"/>
      <c r="F72" s="174"/>
      <c r="G72" s="174"/>
      <c r="H72" s="174"/>
      <c r="I72" s="174"/>
      <c r="J72" s="174"/>
      <c r="K72" s="174"/>
      <c r="L72" s="174"/>
      <c r="M72" s="175">
        <v>1152.4749999999999</v>
      </c>
      <c r="N72" s="175">
        <v>118.53022679999998</v>
      </c>
      <c r="O72" s="175">
        <v>436.87186316000003</v>
      </c>
      <c r="P72" s="175">
        <v>657.56545954000012</v>
      </c>
      <c r="Q72" s="175">
        <v>1135.0100000000002</v>
      </c>
      <c r="R72" s="175">
        <v>230.72399999999999</v>
      </c>
      <c r="S72" s="175">
        <v>584.67599999999993</v>
      </c>
      <c r="T72" s="185">
        <v>195.30299999999988</v>
      </c>
      <c r="U72" s="185">
        <v>595.67099999999982</v>
      </c>
      <c r="V72" s="175">
        <v>142.511</v>
      </c>
      <c r="W72" s="175">
        <v>502.06800000000004</v>
      </c>
      <c r="X72" s="175">
        <v>642.62199999999984</v>
      </c>
      <c r="Y72" s="175">
        <v>1060.4149999999997</v>
      </c>
      <c r="Z72" s="175">
        <v>137.20599999999996</v>
      </c>
      <c r="AA72" s="175">
        <f>+AA70+AA71</f>
        <v>505.78000000000003</v>
      </c>
      <c r="AB72" s="175">
        <v>762.69799999999987</v>
      </c>
      <c r="AC72" s="175">
        <v>923.32599999999979</v>
      </c>
      <c r="AD72" s="175">
        <v>219.87199999999996</v>
      </c>
      <c r="AE72" s="175">
        <v>645.49</v>
      </c>
      <c r="AF72" s="175">
        <v>985.51700000000005</v>
      </c>
      <c r="AG72" s="175">
        <v>1581.3169999999998</v>
      </c>
    </row>
    <row r="73" spans="1:33">
      <c r="A73" s="177" t="s">
        <v>260</v>
      </c>
      <c r="B73" s="183"/>
      <c r="C73" s="183"/>
      <c r="D73" s="183"/>
      <c r="E73" s="183"/>
      <c r="F73" s="183"/>
      <c r="G73" s="183"/>
      <c r="H73" s="183"/>
      <c r="I73" s="183"/>
      <c r="J73" s="183"/>
      <c r="K73" s="183"/>
      <c r="L73" s="183"/>
      <c r="M73" s="176"/>
      <c r="N73" s="176"/>
      <c r="O73" s="176"/>
      <c r="P73" s="176"/>
      <c r="Q73" s="176"/>
      <c r="R73" s="168">
        <f>+R74-R72</f>
        <v>-11.475000000000136</v>
      </c>
      <c r="S73" s="168">
        <f>+S74-S72</f>
        <v>86.970000000000027</v>
      </c>
      <c r="T73" s="168">
        <f>+T74-T72</f>
        <v>64.322000000000116</v>
      </c>
      <c r="U73" s="168">
        <f>+U74-U72</f>
        <v>160.64200000000005</v>
      </c>
      <c r="V73" s="176"/>
      <c r="W73" s="176"/>
      <c r="X73" s="176"/>
      <c r="Y73" s="176"/>
      <c r="Z73" s="176"/>
      <c r="AA73" s="176"/>
      <c r="AB73" s="176"/>
      <c r="AC73" s="176"/>
      <c r="AD73" s="176"/>
      <c r="AE73" s="176"/>
      <c r="AF73" s="176"/>
      <c r="AG73" s="176"/>
    </row>
    <row r="74" spans="1:33">
      <c r="A74" s="180" t="s">
        <v>261</v>
      </c>
      <c r="B74" s="183"/>
      <c r="C74" s="183"/>
      <c r="D74" s="183"/>
      <c r="E74" s="183"/>
      <c r="F74" s="183"/>
      <c r="G74" s="183"/>
      <c r="H74" s="183"/>
      <c r="I74" s="183"/>
      <c r="J74" s="183"/>
      <c r="K74" s="183"/>
      <c r="L74" s="183"/>
      <c r="M74" s="176"/>
      <c r="N74" s="176"/>
      <c r="O74" s="176"/>
      <c r="P74" s="176"/>
      <c r="Q74" s="176"/>
      <c r="R74" s="175">
        <v>219.24899999999985</v>
      </c>
      <c r="S74" s="175">
        <v>671.64599999999996</v>
      </c>
      <c r="T74" s="175">
        <v>259.625</v>
      </c>
      <c r="U74" s="175">
        <v>756.31299999999987</v>
      </c>
      <c r="V74" s="176"/>
      <c r="W74" s="176"/>
      <c r="X74" s="176"/>
      <c r="Y74" s="176"/>
      <c r="Z74" s="176"/>
      <c r="AA74" s="176"/>
      <c r="AB74" s="176"/>
      <c r="AC74" s="176"/>
      <c r="AD74" s="176"/>
      <c r="AE74" s="176"/>
      <c r="AF74" s="176"/>
      <c r="AG74" s="176"/>
    </row>
    <row r="75" spans="1:33" ht="30" customHeight="1">
      <c r="A75" s="200" t="s">
        <v>335</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196"/>
    </row>
    <row r="76" spans="1:33" ht="15" customHeight="1">
      <c r="A76" s="200" t="s">
        <v>352</v>
      </c>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196"/>
    </row>
    <row r="77" spans="1:33">
      <c r="A77" s="177"/>
    </row>
  </sheetData>
  <mergeCells count="8">
    <mergeCell ref="A76:AF76"/>
    <mergeCell ref="A22:AF22"/>
    <mergeCell ref="A21:AF21"/>
    <mergeCell ref="A59:AF59"/>
    <mergeCell ref="A60:AF60"/>
    <mergeCell ref="A43:AF43"/>
    <mergeCell ref="A44:AF44"/>
    <mergeCell ref="A75:AF75"/>
  </mergeCells>
  <pageMargins left="0.70866141732283472" right="0.70866141732283472" top="0.74803149606299213" bottom="0.74803149606299213" header="0.31496062992125984" footer="0.31496062992125984"/>
  <pageSetup paperSize="8" scale="62" orientation="portrait" r:id="rId1"/>
  <headerFooter>
    <oddHeader>&amp;L&amp;"Calibri"&amp;11 [Restricted]&amp;1#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G189"/>
  <sheetViews>
    <sheetView view="pageBreakPreview" zoomScale="90" zoomScaleNormal="90" zoomScaleSheetLayoutView="90" workbookViewId="0">
      <pane xSplit="1" ySplit="4" topLeftCell="R5"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24.7109375" style="39" bestFit="1" customWidth="1"/>
    <col min="2" max="17" width="8.7109375" style="39" hidden="1" customWidth="1"/>
    <col min="18" max="16384" width="8.7109375" style="39"/>
  </cols>
  <sheetData>
    <row r="1" spans="1:33">
      <c r="A1" s="41" t="s">
        <v>149</v>
      </c>
    </row>
    <row r="2" spans="1:33">
      <c r="A2" s="40" t="s">
        <v>133</v>
      </c>
    </row>
    <row r="3" spans="1:33" ht="14.45" customHeight="1" thickBot="1">
      <c r="A3" s="41" t="s">
        <v>2</v>
      </c>
    </row>
    <row r="4" spans="1:33" ht="14.45" customHeight="1" thickBot="1">
      <c r="A4" s="48" t="s">
        <v>20</v>
      </c>
      <c r="B4" s="42" t="s">
        <v>163</v>
      </c>
      <c r="C4" s="42" t="s">
        <v>164</v>
      </c>
      <c r="D4" s="42" t="s">
        <v>165</v>
      </c>
      <c r="E4" s="42" t="s">
        <v>166</v>
      </c>
      <c r="F4" s="42" t="s">
        <v>32</v>
      </c>
      <c r="G4" s="42" t="s">
        <v>33</v>
      </c>
      <c r="H4" s="42" t="s">
        <v>34</v>
      </c>
      <c r="I4" s="42" t="s">
        <v>35</v>
      </c>
      <c r="J4" s="42" t="s">
        <v>145</v>
      </c>
      <c r="K4" s="42" t="s">
        <v>146</v>
      </c>
      <c r="L4" s="42" t="s">
        <v>147</v>
      </c>
      <c r="M4" s="42" t="s">
        <v>148</v>
      </c>
      <c r="N4" s="42" t="s">
        <v>36</v>
      </c>
      <c r="O4" s="42" t="s">
        <v>37</v>
      </c>
      <c r="P4" s="42" t="s">
        <v>38</v>
      </c>
      <c r="Q4" s="42" t="s">
        <v>39</v>
      </c>
      <c r="R4" s="42" t="s">
        <v>40</v>
      </c>
      <c r="S4" s="42" t="s">
        <v>41</v>
      </c>
      <c r="T4" s="42" t="s">
        <v>42</v>
      </c>
      <c r="U4" s="42" t="s">
        <v>43</v>
      </c>
      <c r="V4" s="42" t="s">
        <v>44</v>
      </c>
      <c r="W4" s="42" t="s">
        <v>45</v>
      </c>
      <c r="X4" s="42" t="s">
        <v>212</v>
      </c>
      <c r="Y4" s="42" t="s">
        <v>229</v>
      </c>
      <c r="Z4" s="42" t="s">
        <v>231</v>
      </c>
      <c r="AA4" s="42" t="s">
        <v>298</v>
      </c>
      <c r="AB4" s="42" t="s">
        <v>313</v>
      </c>
      <c r="AC4" s="42" t="s">
        <v>330</v>
      </c>
      <c r="AD4" s="42" t="s">
        <v>343</v>
      </c>
      <c r="AE4" s="42" t="s">
        <v>346</v>
      </c>
      <c r="AF4" s="42" t="s">
        <v>351</v>
      </c>
      <c r="AG4" s="42" t="s">
        <v>356</v>
      </c>
    </row>
    <row r="5" spans="1:33" ht="14.45" customHeight="1" thickTop="1">
      <c r="A5" s="62" t="s">
        <v>22</v>
      </c>
      <c r="B5" s="51"/>
      <c r="C5" s="51"/>
      <c r="D5" s="51"/>
      <c r="E5" s="51"/>
      <c r="F5" s="51"/>
      <c r="G5" s="51"/>
      <c r="H5" s="51"/>
      <c r="I5" s="51"/>
      <c r="J5" s="51"/>
      <c r="K5" s="51"/>
      <c r="L5" s="51"/>
      <c r="M5" s="51"/>
      <c r="N5" s="51">
        <v>2511.0259999999998</v>
      </c>
      <c r="O5" s="51">
        <v>2619.1410000000001</v>
      </c>
      <c r="P5" s="51">
        <v>2433.36</v>
      </c>
      <c r="Q5" s="51">
        <v>2696.3519999999999</v>
      </c>
      <c r="R5" s="51">
        <v>2557.2710000000002</v>
      </c>
      <c r="S5" s="51">
        <v>2695.393</v>
      </c>
      <c r="T5" s="51">
        <v>2453.7939999999999</v>
      </c>
      <c r="U5" s="51">
        <v>2780.8930000000005</v>
      </c>
      <c r="V5" s="51">
        <v>2577.1590000000001</v>
      </c>
      <c r="W5" s="51">
        <v>2715.0590000000002</v>
      </c>
      <c r="X5" s="51">
        <v>2733.6959999999999</v>
      </c>
      <c r="Y5" s="51">
        <v>3112.84</v>
      </c>
      <c r="Z5" s="51">
        <v>2910.567</v>
      </c>
      <c r="AA5" s="51">
        <v>3003.0120000000002</v>
      </c>
      <c r="AB5" s="51">
        <v>2819.0770000000002</v>
      </c>
      <c r="AC5" s="51">
        <v>3228.5540000000001</v>
      </c>
      <c r="AD5" s="51">
        <v>3120.0509999999999</v>
      </c>
      <c r="AE5" s="51">
        <v>3291.8589999999999</v>
      </c>
      <c r="AF5" s="51">
        <v>2984.9920000000002</v>
      </c>
      <c r="AG5" s="51">
        <v>3403.134</v>
      </c>
    </row>
    <row r="6" spans="1:33" ht="14.45" customHeight="1">
      <c r="A6" s="36" t="s">
        <v>289</v>
      </c>
      <c r="B6" s="49"/>
      <c r="C6" s="49"/>
      <c r="D6" s="49"/>
      <c r="E6" s="49"/>
      <c r="F6" s="49"/>
      <c r="G6" s="49"/>
      <c r="H6" s="49"/>
      <c r="I6" s="49"/>
      <c r="J6" s="49"/>
      <c r="K6" s="49"/>
      <c r="L6" s="49"/>
      <c r="M6" s="49"/>
      <c r="N6" s="49">
        <v>1130.4349999999999</v>
      </c>
      <c r="O6" s="49">
        <v>1201.8789999999999</v>
      </c>
      <c r="P6" s="49">
        <v>1017.597</v>
      </c>
      <c r="Q6" s="49">
        <v>1250.0129999999999</v>
      </c>
      <c r="R6" s="49">
        <v>1095.8890000000001</v>
      </c>
      <c r="S6" s="49">
        <v>1227.8230000000001</v>
      </c>
      <c r="T6" s="49">
        <v>1028.588</v>
      </c>
      <c r="U6" s="49">
        <v>1304.1480000000004</v>
      </c>
      <c r="V6" s="49">
        <v>1108.498</v>
      </c>
      <c r="W6" s="49">
        <v>1202.4330000000002</v>
      </c>
      <c r="X6" s="49">
        <v>1146.8</v>
      </c>
      <c r="Y6" s="49">
        <v>1408.5680000000002</v>
      </c>
      <c r="Z6" s="49">
        <v>1204.114</v>
      </c>
      <c r="AA6" s="49">
        <v>1318.5470000000003</v>
      </c>
      <c r="AB6" s="49">
        <v>1133.7480000000003</v>
      </c>
      <c r="AC6" s="49">
        <v>1437.7570000000001</v>
      </c>
      <c r="AD6" s="49">
        <v>1286.6849999999999</v>
      </c>
      <c r="AE6" s="49">
        <v>1422.3439999999998</v>
      </c>
      <c r="AF6" s="49">
        <v>1167.3410000000001</v>
      </c>
      <c r="AG6" s="49">
        <v>1482.0830000000001</v>
      </c>
    </row>
    <row r="7" spans="1:33" ht="14.45" customHeight="1">
      <c r="A7" s="36" t="s">
        <v>291</v>
      </c>
      <c r="B7" s="49"/>
      <c r="C7" s="49"/>
      <c r="D7" s="49"/>
      <c r="E7" s="49"/>
      <c r="F7" s="49"/>
      <c r="G7" s="49"/>
      <c r="H7" s="49"/>
      <c r="I7" s="49"/>
      <c r="J7" s="49"/>
      <c r="K7" s="49"/>
      <c r="L7" s="49"/>
      <c r="M7" s="49"/>
      <c r="N7" s="49">
        <v>1380.5909999999999</v>
      </c>
      <c r="O7" s="49">
        <v>1417.2619999999999</v>
      </c>
      <c r="P7" s="49">
        <v>1415.7629999999999</v>
      </c>
      <c r="Q7" s="49">
        <v>1446.3389999999999</v>
      </c>
      <c r="R7" s="49">
        <v>1461.3820000000001</v>
      </c>
      <c r="S7" s="49">
        <v>1467.57</v>
      </c>
      <c r="T7" s="49">
        <v>1425.2059999999999</v>
      </c>
      <c r="U7" s="49">
        <v>1476.7450000000001</v>
      </c>
      <c r="V7" s="49">
        <v>1468.6610000000001</v>
      </c>
      <c r="W7" s="49">
        <v>1512.626</v>
      </c>
      <c r="X7" s="49">
        <v>1586.896</v>
      </c>
      <c r="Y7" s="49">
        <v>1704.2719999999999</v>
      </c>
      <c r="Z7" s="49">
        <v>1706.453</v>
      </c>
      <c r="AA7" s="49">
        <v>1684.4649999999999</v>
      </c>
      <c r="AB7" s="49">
        <v>1685.329</v>
      </c>
      <c r="AC7" s="49">
        <v>1790.797</v>
      </c>
      <c r="AD7" s="49">
        <v>1833.366</v>
      </c>
      <c r="AE7" s="49">
        <v>1869.5150000000001</v>
      </c>
      <c r="AF7" s="49">
        <v>1817.6510000000001</v>
      </c>
      <c r="AG7" s="49">
        <v>1921.0509999999999</v>
      </c>
    </row>
    <row r="8" spans="1:33" ht="14.45" customHeight="1">
      <c r="A8" s="62"/>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row>
    <row r="9" spans="1:33" ht="14.45" customHeight="1">
      <c r="A9" s="150" t="s">
        <v>292</v>
      </c>
      <c r="B9" s="63"/>
      <c r="C9" s="63"/>
      <c r="D9" s="63"/>
      <c r="E9" s="63"/>
      <c r="F9" s="63"/>
      <c r="G9" s="63"/>
      <c r="H9" s="63"/>
      <c r="I9" s="63"/>
      <c r="J9" s="63"/>
      <c r="K9" s="63"/>
      <c r="L9" s="63"/>
      <c r="M9" s="63"/>
      <c r="N9" s="63"/>
      <c r="O9" s="63"/>
      <c r="P9" s="63"/>
      <c r="Q9" s="63"/>
      <c r="R9" s="149">
        <v>-2294.933</v>
      </c>
      <c r="S9" s="149">
        <v>-2298.5859999999998</v>
      </c>
      <c r="T9" s="149">
        <v>-2137.6479999999997</v>
      </c>
      <c r="U9" s="149">
        <v>-2351.1390000000006</v>
      </c>
      <c r="V9" s="149">
        <v>-2331.9380000000001</v>
      </c>
      <c r="W9" s="149">
        <v>-2309.1760000000004</v>
      </c>
      <c r="X9" s="149">
        <v>-2515.223</v>
      </c>
      <c r="Y9" s="149">
        <v>-2612.0600000000004</v>
      </c>
      <c r="Z9" s="149">
        <v>-2611.7280000000001</v>
      </c>
      <c r="AA9" s="149">
        <v>-2538.277</v>
      </c>
      <c r="AB9" s="149">
        <v>-2518.1870000000004</v>
      </c>
      <c r="AC9" s="149">
        <v>-2719.442</v>
      </c>
      <c r="AD9" s="149">
        <v>-2809.7840000000001</v>
      </c>
      <c r="AE9" s="149">
        <v>-2793.569</v>
      </c>
      <c r="AF9" s="149">
        <v>-2663.9030000000002</v>
      </c>
      <c r="AG9" s="149">
        <v>-2871.502</v>
      </c>
    </row>
    <row r="10" spans="1:33" ht="14.45" customHeight="1">
      <c r="A10" s="62"/>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1:33" ht="14.45" customHeight="1">
      <c r="A11" s="62" t="s">
        <v>25</v>
      </c>
      <c r="B11" s="51"/>
      <c r="C11" s="51"/>
      <c r="D11" s="51"/>
      <c r="E11" s="51"/>
      <c r="F11" s="51"/>
      <c r="G11" s="51"/>
      <c r="H11" s="51"/>
      <c r="I11" s="51"/>
      <c r="J11" s="51"/>
      <c r="K11" s="51"/>
      <c r="L11" s="51"/>
      <c r="M11" s="51"/>
      <c r="N11" s="51">
        <v>227.50661463398768</v>
      </c>
      <c r="O11" s="51">
        <v>391.70902781659134</v>
      </c>
      <c r="P11" s="51">
        <v>294.77066038746784</v>
      </c>
      <c r="Q11" s="51">
        <v>424.92569716195322</v>
      </c>
      <c r="R11" s="51">
        <v>262.33800000000002</v>
      </c>
      <c r="S11" s="51">
        <v>396.80700000000007</v>
      </c>
      <c r="T11" s="51">
        <v>316.14600000000002</v>
      </c>
      <c r="U11" s="51">
        <v>429.75400000000002</v>
      </c>
      <c r="V11" s="51">
        <v>245.221</v>
      </c>
      <c r="W11" s="51">
        <v>405.88299999999998</v>
      </c>
      <c r="X11" s="51">
        <v>218.47300000000001</v>
      </c>
      <c r="Y11" s="51">
        <v>500.78</v>
      </c>
      <c r="Z11" s="51">
        <v>298.839</v>
      </c>
      <c r="AA11" s="51">
        <v>464.73500000000001</v>
      </c>
      <c r="AB11" s="51">
        <v>300.89</v>
      </c>
      <c r="AC11" s="51">
        <v>509.11200000000002</v>
      </c>
      <c r="AD11" s="51">
        <v>310.267</v>
      </c>
      <c r="AE11" s="51">
        <v>498.28999999999996</v>
      </c>
      <c r="AF11" s="51">
        <v>321.089</v>
      </c>
      <c r="AG11" s="51">
        <v>531.63199999999995</v>
      </c>
    </row>
    <row r="12" spans="1:33" ht="14.45" customHeight="1">
      <c r="A12" s="52" t="s">
        <v>264</v>
      </c>
      <c r="B12" s="63"/>
      <c r="C12" s="63"/>
      <c r="D12" s="63"/>
      <c r="E12" s="63"/>
      <c r="F12" s="63"/>
      <c r="G12" s="63"/>
      <c r="H12" s="63"/>
      <c r="I12" s="63"/>
      <c r="J12" s="63"/>
      <c r="K12" s="63"/>
      <c r="L12" s="63"/>
      <c r="M12" s="63"/>
      <c r="N12" s="63">
        <v>9.0603050161164281E-2</v>
      </c>
      <c r="O12" s="63">
        <v>0.14955629644092905</v>
      </c>
      <c r="P12" s="63">
        <v>0.12113730002443857</v>
      </c>
      <c r="Q12" s="63">
        <v>0.15759281323875859</v>
      </c>
      <c r="R12" s="56">
        <v>0.10258513861065174</v>
      </c>
      <c r="S12" s="56">
        <v>0.14721675095245854</v>
      </c>
      <c r="T12" s="56">
        <v>0.12883966624745191</v>
      </c>
      <c r="U12" s="56">
        <v>0.15453812857956056</v>
      </c>
      <c r="V12" s="56">
        <f>+V11/V5</f>
        <v>9.5151676710672484E-2</v>
      </c>
      <c r="W12" s="106">
        <v>0.14949325226449958</v>
      </c>
      <c r="X12" s="106">
        <v>7.9918542515334562E-2</v>
      </c>
      <c r="Y12" s="106">
        <v>0.16087559913133986</v>
      </c>
      <c r="Z12" s="106">
        <v>0.10267380891764388</v>
      </c>
      <c r="AA12" s="106">
        <v>0.15475629135015112</v>
      </c>
      <c r="AB12" s="106">
        <v>0.10673351596994334</v>
      </c>
      <c r="AC12" s="106">
        <v>0.15769040877123319</v>
      </c>
      <c r="AD12" s="106">
        <v>9.9442925772687693E-2</v>
      </c>
      <c r="AE12" s="106">
        <v>0.1513703958766156</v>
      </c>
      <c r="AF12" s="106">
        <v>0.10756779247649574</v>
      </c>
      <c r="AG12" s="106">
        <v>0.15621835637386008</v>
      </c>
    </row>
    <row r="13" spans="1:33" ht="14.45" customHeight="1">
      <c r="A13" s="62"/>
      <c r="B13" s="63"/>
      <c r="C13" s="63"/>
      <c r="D13" s="63"/>
      <c r="E13" s="63"/>
      <c r="F13" s="63"/>
      <c r="G13" s="63"/>
      <c r="H13" s="63"/>
      <c r="I13" s="63"/>
      <c r="J13" s="63"/>
      <c r="K13" s="63"/>
      <c r="L13" s="63"/>
      <c r="M13" s="63"/>
      <c r="N13" s="63"/>
      <c r="O13" s="63"/>
      <c r="P13" s="63"/>
      <c r="Q13" s="63"/>
      <c r="R13" s="63"/>
      <c r="S13" s="63"/>
      <c r="T13" s="63"/>
      <c r="U13" s="63"/>
      <c r="V13" s="63"/>
      <c r="W13" s="106"/>
      <c r="X13" s="106"/>
      <c r="Y13" s="106"/>
      <c r="Z13" s="106"/>
      <c r="AA13" s="106"/>
      <c r="AB13" s="106"/>
      <c r="AC13" s="106"/>
      <c r="AD13" s="106"/>
      <c r="AE13" s="106"/>
      <c r="AF13" s="106"/>
      <c r="AG13" s="106"/>
    </row>
    <row r="14" spans="1:33" ht="14.45" customHeight="1">
      <c r="A14" s="52" t="s">
        <v>197</v>
      </c>
      <c r="B14" s="56"/>
      <c r="C14" s="56"/>
      <c r="D14" s="56"/>
      <c r="E14" s="56"/>
      <c r="F14" s="56"/>
      <c r="G14" s="56"/>
      <c r="H14" s="56"/>
      <c r="I14" s="56"/>
      <c r="J14" s="56"/>
      <c r="K14" s="56"/>
      <c r="L14" s="56"/>
      <c r="M14" s="56"/>
      <c r="N14" s="56"/>
      <c r="O14" s="56"/>
      <c r="P14" s="56"/>
      <c r="Q14" s="56"/>
      <c r="R14" s="56">
        <v>1.38651655082997E-2</v>
      </c>
      <c r="S14" s="63">
        <v>3.2000000000000001E-2</v>
      </c>
      <c r="T14" s="56">
        <v>1.5661061248643901E-2</v>
      </c>
      <c r="U14" s="56">
        <v>4.4000000000000004E-2</v>
      </c>
      <c r="V14" s="56">
        <v>2.7619745286299201E-2</v>
      </c>
      <c r="W14" s="106">
        <v>2.37478656482208E-2</v>
      </c>
      <c r="X14" s="106">
        <v>0.109660515079959</v>
      </c>
      <c r="Y14" s="106">
        <v>8.9839701521751594E-2</v>
      </c>
      <c r="Z14" s="106">
        <v>0.106687963250305</v>
      </c>
      <c r="AA14" s="106">
        <v>8.4148419464529708E-2</v>
      </c>
      <c r="AB14" s="106">
        <v>3.1860314621648511E-2</v>
      </c>
      <c r="AC14" s="106">
        <v>4.5406333982365599E-2</v>
      </c>
      <c r="AD14" s="106">
        <v>6.1616357105927833E-2</v>
      </c>
      <c r="AE14" s="106">
        <v>6.8570825171765604E-2</v>
      </c>
      <c r="AF14" s="106">
        <v>2.1680565700825216E-2</v>
      </c>
      <c r="AG14" s="106">
        <v>3.0079870524551966E-2</v>
      </c>
    </row>
    <row r="15" spans="1:33" ht="14.45" customHeight="1">
      <c r="A15" s="52" t="s">
        <v>198</v>
      </c>
      <c r="B15" s="56"/>
      <c r="C15" s="56"/>
      <c r="D15" s="56"/>
      <c r="E15" s="56"/>
      <c r="F15" s="56"/>
      <c r="G15" s="56"/>
      <c r="H15" s="56"/>
      <c r="I15" s="56"/>
      <c r="J15" s="56"/>
      <c r="K15" s="56"/>
      <c r="L15" s="56"/>
      <c r="M15" s="56"/>
      <c r="N15" s="56"/>
      <c r="O15" s="56"/>
      <c r="P15" s="56"/>
      <c r="Q15" s="56"/>
      <c r="R15" s="56"/>
      <c r="S15" s="63">
        <v>-1.0999999999999999E-2</v>
      </c>
      <c r="T15" s="56">
        <v>-1.0612486439007252E-6</v>
      </c>
      <c r="U15" s="56">
        <v>2.5999999999999635E-4</v>
      </c>
      <c r="V15" s="56">
        <v>0</v>
      </c>
      <c r="W15" s="106">
        <v>0</v>
      </c>
      <c r="X15" s="106">
        <v>0</v>
      </c>
      <c r="Y15" s="106">
        <v>0</v>
      </c>
      <c r="Z15" s="106">
        <v>0</v>
      </c>
      <c r="AA15" s="106">
        <v>0</v>
      </c>
      <c r="AB15" s="106">
        <v>0</v>
      </c>
      <c r="AC15" s="106">
        <v>0</v>
      </c>
      <c r="AD15" s="106">
        <v>0</v>
      </c>
      <c r="AE15" s="106">
        <v>0</v>
      </c>
      <c r="AF15" s="106">
        <v>0</v>
      </c>
      <c r="AG15" s="106">
        <v>0</v>
      </c>
    </row>
    <row r="16" spans="1:33" ht="14.45" customHeight="1">
      <c r="A16" s="52" t="s">
        <v>199</v>
      </c>
      <c r="B16" s="49"/>
      <c r="C16" s="49"/>
      <c r="D16" s="49"/>
      <c r="E16" s="49"/>
      <c r="F16" s="49"/>
      <c r="G16" s="49"/>
      <c r="H16" s="49"/>
      <c r="I16" s="49"/>
      <c r="J16" s="49"/>
      <c r="K16" s="49"/>
      <c r="L16" s="49"/>
      <c r="M16" s="56"/>
      <c r="N16" s="56"/>
      <c r="O16" s="56"/>
      <c r="P16" s="56"/>
      <c r="Q16" s="56"/>
      <c r="R16" s="56"/>
      <c r="S16" s="56">
        <v>8.3933619763119777E-3</v>
      </c>
      <c r="T16" s="56">
        <v>-7.2625577801887983E-3</v>
      </c>
      <c r="U16" s="56">
        <v>-1.2906155991502501E-2</v>
      </c>
      <c r="V16" s="56">
        <v>-1.984270483966679E-2</v>
      </c>
      <c r="W16" s="56">
        <v>-1.6451712545500551E-2</v>
      </c>
      <c r="X16" s="56">
        <v>4.4085551027865932E-3</v>
      </c>
      <c r="Y16" s="56">
        <v>2.952735071650435E-2</v>
      </c>
      <c r="Z16" s="56">
        <v>2.2682401558385371E-2</v>
      </c>
      <c r="AA16" s="56">
        <v>2.1909312614220688E-2</v>
      </c>
      <c r="AB16" s="56">
        <v>-6.2750746240314292E-4</v>
      </c>
      <c r="AC16" s="56">
        <v>-8.2332059063963126E-3</v>
      </c>
      <c r="AD16" s="56">
        <v>1.0357248036987565E-2</v>
      </c>
      <c r="AE16" s="56">
        <v>2.7614937655688898E-2</v>
      </c>
      <c r="AF16" s="56">
        <v>3.7173804009544398E-2</v>
      </c>
      <c r="AG16" s="56">
        <v>2.3993872705389441E-2</v>
      </c>
    </row>
    <row r="17" spans="1:33" ht="14.45" customHeight="1" thickBot="1">
      <c r="A17" s="54" t="s">
        <v>23</v>
      </c>
      <c r="B17" s="54"/>
      <c r="C17" s="54"/>
      <c r="D17" s="54"/>
      <c r="E17" s="54"/>
      <c r="F17" s="54"/>
      <c r="G17" s="54"/>
      <c r="H17" s="54"/>
      <c r="I17" s="54"/>
      <c r="J17" s="54"/>
      <c r="K17" s="54"/>
      <c r="L17" s="54"/>
      <c r="M17" s="107"/>
      <c r="N17" s="107">
        <v>4.9881612544596443E-2</v>
      </c>
      <c r="O17" s="107">
        <v>3.6577460106383075E-2</v>
      </c>
      <c r="P17" s="107">
        <v>6.8600783612469352E-2</v>
      </c>
      <c r="Q17" s="107">
        <v>3.6243017994301407E-2</v>
      </c>
      <c r="R17" s="107">
        <v>1.8416774657052715E-2</v>
      </c>
      <c r="S17" s="107">
        <v>2.911336197631198E-2</v>
      </c>
      <c r="T17" s="107">
        <v>8.397442219811202E-3</v>
      </c>
      <c r="U17" s="107">
        <v>3.1353844008497722E-2</v>
      </c>
      <c r="V17" s="107">
        <v>7.7770404466324106E-3</v>
      </c>
      <c r="W17" s="107">
        <v>7.2961531027202486E-3</v>
      </c>
      <c r="X17" s="107">
        <v>0.11406907018274559</v>
      </c>
      <c r="Y17" s="107">
        <v>0.11936705223825594</v>
      </c>
      <c r="Z17" s="107">
        <v>0.12937036480869035</v>
      </c>
      <c r="AA17" s="107">
        <v>0.10605773207875036</v>
      </c>
      <c r="AB17" s="107">
        <v>3.1232807159245368E-2</v>
      </c>
      <c r="AC17" s="107">
        <v>3.7173128075969286E-2</v>
      </c>
      <c r="AD17" s="107">
        <v>7.1973605142915398E-2</v>
      </c>
      <c r="AE17" s="107">
        <v>9.6185762827454516E-2</v>
      </c>
      <c r="AF17" s="107">
        <v>5.8854369710369614E-2</v>
      </c>
      <c r="AG17" s="107">
        <v>5.4073743229941407E-2</v>
      </c>
    </row>
    <row r="18" spans="1:33" ht="14.45" customHeight="1"/>
    <row r="19" spans="1:33" ht="14.45" customHeight="1">
      <c r="A19" s="40" t="s">
        <v>133</v>
      </c>
    </row>
    <row r="20" spans="1:33" ht="14.45" customHeight="1" thickBot="1">
      <c r="A20" s="41" t="s">
        <v>47</v>
      </c>
    </row>
    <row r="21" spans="1:33" ht="14.45" customHeight="1" thickBot="1">
      <c r="A21" s="48" t="s">
        <v>20</v>
      </c>
      <c r="B21" s="42" t="s">
        <v>163</v>
      </c>
      <c r="C21" s="42" t="s">
        <v>164</v>
      </c>
      <c r="D21" s="42" t="s">
        <v>165</v>
      </c>
      <c r="E21" s="42" t="s">
        <v>166</v>
      </c>
      <c r="F21" s="42" t="s">
        <v>32</v>
      </c>
      <c r="G21" s="42" t="s">
        <v>33</v>
      </c>
      <c r="H21" s="42" t="s">
        <v>34</v>
      </c>
      <c r="I21" s="42" t="s">
        <v>35</v>
      </c>
      <c r="J21" s="42" t="s">
        <v>145</v>
      </c>
      <c r="K21" s="42" t="s">
        <v>146</v>
      </c>
      <c r="L21" s="42" t="s">
        <v>147</v>
      </c>
      <c r="M21" s="42" t="s">
        <v>148</v>
      </c>
      <c r="N21" s="42" t="s">
        <v>36</v>
      </c>
      <c r="O21" s="42" t="s">
        <v>37</v>
      </c>
      <c r="P21" s="42" t="s">
        <v>38</v>
      </c>
      <c r="Q21" s="42" t="s">
        <v>39</v>
      </c>
      <c r="R21" s="42" t="s">
        <v>40</v>
      </c>
      <c r="S21" s="42" t="s">
        <v>41</v>
      </c>
      <c r="T21" s="42" t="s">
        <v>42</v>
      </c>
      <c r="U21" s="42" t="s">
        <v>43</v>
      </c>
      <c r="V21" s="42" t="s">
        <v>44</v>
      </c>
      <c r="W21" s="42" t="s">
        <v>45</v>
      </c>
      <c r="X21" s="42" t="s">
        <v>212</v>
      </c>
      <c r="Y21" s="42" t="s">
        <v>229</v>
      </c>
      <c r="Z21" s="42" t="s">
        <v>231</v>
      </c>
      <c r="AA21" s="42" t="s">
        <v>298</v>
      </c>
      <c r="AB21" s="42" t="s">
        <v>313</v>
      </c>
      <c r="AC21" s="42" t="s">
        <v>330</v>
      </c>
      <c r="AD21" s="42" t="s">
        <v>343</v>
      </c>
      <c r="AE21" s="42" t="s">
        <v>346</v>
      </c>
      <c r="AF21" s="42" t="s">
        <v>351</v>
      </c>
      <c r="AG21" s="42" t="s">
        <v>356</v>
      </c>
    </row>
    <row r="22" spans="1:33" ht="14.45" customHeight="1" thickTop="1">
      <c r="A22" s="62" t="s">
        <v>22</v>
      </c>
      <c r="B22" s="51"/>
      <c r="C22" s="51"/>
      <c r="D22" s="51"/>
      <c r="E22" s="51"/>
      <c r="F22" s="51"/>
      <c r="G22" s="51"/>
      <c r="H22" s="51"/>
      <c r="I22" s="51"/>
      <c r="J22" s="51"/>
      <c r="K22" s="51"/>
      <c r="L22" s="51"/>
      <c r="M22" s="51">
        <v>9797.6350000000002</v>
      </c>
      <c r="N22" s="51">
        <v>2511.0259999999998</v>
      </c>
      <c r="O22" s="51">
        <v>5130.1669999999995</v>
      </c>
      <c r="P22" s="51">
        <v>7563.527</v>
      </c>
      <c r="Q22" s="51">
        <v>10259.832</v>
      </c>
      <c r="R22" s="51">
        <v>2557.2710000000002</v>
      </c>
      <c r="S22" s="51">
        <v>5252.6640000000007</v>
      </c>
      <c r="T22" s="51">
        <v>7706.4580000000005</v>
      </c>
      <c r="U22" s="51">
        <v>10487.351000000001</v>
      </c>
      <c r="V22" s="51">
        <v>2577.1590000000001</v>
      </c>
      <c r="W22" s="51">
        <v>5292.2180000000008</v>
      </c>
      <c r="X22" s="51">
        <v>8025.9140000000007</v>
      </c>
      <c r="Y22" s="51">
        <v>11138.754000000001</v>
      </c>
      <c r="Z22" s="51">
        <v>2910.567</v>
      </c>
      <c r="AA22" s="51">
        <v>5913.5789999999997</v>
      </c>
      <c r="AB22" s="51">
        <v>8732.655999999999</v>
      </c>
      <c r="AC22" s="51">
        <v>11961.21</v>
      </c>
      <c r="AD22" s="51">
        <v>3120.0509999999999</v>
      </c>
      <c r="AE22" s="51">
        <v>6411.91</v>
      </c>
      <c r="AF22" s="51">
        <v>9396.902</v>
      </c>
      <c r="AG22" s="51">
        <v>12800.036</v>
      </c>
    </row>
    <row r="23" spans="1:33" ht="14.45" customHeight="1">
      <c r="A23" s="36" t="s">
        <v>289</v>
      </c>
      <c r="B23" s="49"/>
      <c r="C23" s="49"/>
      <c r="D23" s="49"/>
      <c r="E23" s="49"/>
      <c r="F23" s="49"/>
      <c r="G23" s="49"/>
      <c r="H23" s="49"/>
      <c r="I23" s="49"/>
      <c r="J23" s="49"/>
      <c r="K23" s="49"/>
      <c r="L23" s="49"/>
      <c r="M23" s="49">
        <v>4557.1030000000001</v>
      </c>
      <c r="N23" s="49">
        <v>1130.4349999999999</v>
      </c>
      <c r="O23" s="49">
        <v>2332.3139999999999</v>
      </c>
      <c r="P23" s="49">
        <v>3349.9110000000001</v>
      </c>
      <c r="Q23" s="49">
        <v>4599.8770000000004</v>
      </c>
      <c r="R23" s="49">
        <v>1095.8890000000001</v>
      </c>
      <c r="S23" s="49">
        <v>2323.7120000000004</v>
      </c>
      <c r="T23" s="49">
        <v>3352.3</v>
      </c>
      <c r="U23" s="49">
        <v>4656.4480000000003</v>
      </c>
      <c r="V23" s="49">
        <v>1108.498</v>
      </c>
      <c r="W23" s="49">
        <v>2310.9310000000005</v>
      </c>
      <c r="X23" s="49">
        <v>3457.7310000000007</v>
      </c>
      <c r="Y23" s="49">
        <v>4866.2990000000009</v>
      </c>
      <c r="Z23" s="49">
        <v>1204.114</v>
      </c>
      <c r="AA23" s="49">
        <v>2522.6610000000001</v>
      </c>
      <c r="AB23" s="49">
        <v>3656.4090000000006</v>
      </c>
      <c r="AC23" s="49">
        <v>5094.1660000000011</v>
      </c>
      <c r="AD23" s="49">
        <v>1286.6849999999999</v>
      </c>
      <c r="AE23" s="49">
        <v>2709.0289999999995</v>
      </c>
      <c r="AF23" s="49">
        <v>3876.37</v>
      </c>
      <c r="AG23" s="49">
        <v>5358.4529999999995</v>
      </c>
    </row>
    <row r="24" spans="1:33" ht="14.45" customHeight="1">
      <c r="A24" s="36" t="s">
        <v>291</v>
      </c>
      <c r="B24" s="49"/>
      <c r="C24" s="49"/>
      <c r="D24" s="49"/>
      <c r="E24" s="49"/>
      <c r="F24" s="49"/>
      <c r="G24" s="49"/>
      <c r="H24" s="49"/>
      <c r="I24" s="49"/>
      <c r="J24" s="49"/>
      <c r="K24" s="49"/>
      <c r="L24" s="49"/>
      <c r="M24" s="49">
        <v>5240.5320000000002</v>
      </c>
      <c r="N24" s="49">
        <v>1380.5909999999999</v>
      </c>
      <c r="O24" s="49">
        <v>2797.8530000000001</v>
      </c>
      <c r="P24" s="49">
        <v>4213.616</v>
      </c>
      <c r="Q24" s="49">
        <v>5659.9549999999999</v>
      </c>
      <c r="R24" s="49">
        <v>1461.3820000000001</v>
      </c>
      <c r="S24" s="49">
        <v>2928.9520000000002</v>
      </c>
      <c r="T24" s="49">
        <v>4354.1580000000004</v>
      </c>
      <c r="U24" s="49">
        <v>5830.9030000000002</v>
      </c>
      <c r="V24" s="49">
        <v>1468.6610000000001</v>
      </c>
      <c r="W24" s="49">
        <v>2981.2870000000003</v>
      </c>
      <c r="X24" s="49">
        <v>4568.183</v>
      </c>
      <c r="Y24" s="49">
        <v>6272.4549999999999</v>
      </c>
      <c r="Z24" s="49">
        <v>1706.453</v>
      </c>
      <c r="AA24" s="49">
        <v>3390.9179999999997</v>
      </c>
      <c r="AB24" s="49">
        <v>5076.2469999999994</v>
      </c>
      <c r="AC24" s="49">
        <v>6867.0439999999999</v>
      </c>
      <c r="AD24" s="49">
        <v>1833.366</v>
      </c>
      <c r="AE24" s="49">
        <v>3702.8810000000003</v>
      </c>
      <c r="AF24" s="49">
        <v>5520.5320000000002</v>
      </c>
      <c r="AG24" s="49">
        <v>7441.5830000000005</v>
      </c>
    </row>
    <row r="25" spans="1:33" ht="14.45" customHeight="1">
      <c r="A25" s="36"/>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50"/>
      <c r="AE25" s="50"/>
      <c r="AF25" s="50"/>
      <c r="AG25" s="50"/>
    </row>
    <row r="26" spans="1:33" ht="14.45" customHeight="1">
      <c r="A26" s="150" t="s">
        <v>292</v>
      </c>
      <c r="B26" s="63"/>
      <c r="C26" s="63"/>
      <c r="D26" s="63"/>
      <c r="E26" s="63"/>
      <c r="F26" s="63"/>
      <c r="G26" s="63"/>
      <c r="H26" s="63"/>
      <c r="I26" s="63"/>
      <c r="J26" s="63"/>
      <c r="K26" s="63"/>
      <c r="L26" s="63"/>
      <c r="M26" s="63"/>
      <c r="N26" s="63"/>
      <c r="O26" s="63"/>
      <c r="P26" s="63"/>
      <c r="Q26" s="63"/>
      <c r="R26" s="149">
        <v>-2294.933</v>
      </c>
      <c r="S26" s="149">
        <v>-4593.5190000000002</v>
      </c>
      <c r="T26" s="149">
        <v>-6731.1670000000004</v>
      </c>
      <c r="U26" s="149">
        <v>-9082.0640000000003</v>
      </c>
      <c r="V26" s="149">
        <v>-2331.9380000000001</v>
      </c>
      <c r="W26" s="149">
        <v>-4641.1140000000005</v>
      </c>
      <c r="X26" s="149">
        <v>-7156.3370000000004</v>
      </c>
      <c r="Y26" s="149">
        <v>-9768.3970000000008</v>
      </c>
      <c r="Z26" s="149">
        <v>-2611.7280000000001</v>
      </c>
      <c r="AA26" s="149">
        <v>-5150.0049999999992</v>
      </c>
      <c r="AB26" s="149">
        <v>-7668.1919999999991</v>
      </c>
      <c r="AC26" s="149">
        <v>-10387.633999999998</v>
      </c>
      <c r="AD26" s="149">
        <v>-2809.7840000000001</v>
      </c>
      <c r="AE26" s="149">
        <v>-5603.3530000000001</v>
      </c>
      <c r="AF26" s="149">
        <v>-8267.2559999999994</v>
      </c>
      <c r="AG26" s="149">
        <v>-11138.758</v>
      </c>
    </row>
    <row r="27" spans="1:33" ht="14.45" customHeight="1">
      <c r="A27" s="62"/>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1:33" ht="14.45" customHeight="1">
      <c r="A28" s="62" t="s">
        <v>25</v>
      </c>
      <c r="B28" s="51"/>
      <c r="C28" s="51"/>
      <c r="D28" s="51"/>
      <c r="E28" s="51"/>
      <c r="F28" s="51"/>
      <c r="G28" s="51"/>
      <c r="H28" s="51"/>
      <c r="I28" s="51"/>
      <c r="J28" s="51"/>
      <c r="K28" s="51"/>
      <c r="L28" s="51"/>
      <c r="M28" s="51">
        <v>1239.992</v>
      </c>
      <c r="N28" s="51">
        <v>227.50661463398768</v>
      </c>
      <c r="O28" s="51">
        <v>619.21564245057903</v>
      </c>
      <c r="P28" s="51">
        <v>913.98630283804687</v>
      </c>
      <c r="Q28" s="51">
        <v>1338.912</v>
      </c>
      <c r="R28" s="51">
        <v>262.33800000000002</v>
      </c>
      <c r="S28" s="51">
        <v>659.1450000000001</v>
      </c>
      <c r="T28" s="51">
        <v>975.29100000000017</v>
      </c>
      <c r="U28" s="51">
        <v>1405.2869999999998</v>
      </c>
      <c r="V28" s="51">
        <v>245.221</v>
      </c>
      <c r="W28" s="51">
        <v>651.10400000000004</v>
      </c>
      <c r="X28" s="51">
        <v>869.577</v>
      </c>
      <c r="Y28" s="51">
        <v>1370.357</v>
      </c>
      <c r="Z28" s="51">
        <v>298.839</v>
      </c>
      <c r="AA28" s="51">
        <v>763.57400000000007</v>
      </c>
      <c r="AB28" s="51">
        <v>1064.4639999999999</v>
      </c>
      <c r="AC28" s="51">
        <v>1573.576</v>
      </c>
      <c r="AD28" s="51">
        <v>310.267</v>
      </c>
      <c r="AE28" s="51">
        <v>808.55700000000002</v>
      </c>
      <c r="AF28" s="51">
        <v>1129.646</v>
      </c>
      <c r="AG28" s="51">
        <v>1661.2779999999998</v>
      </c>
    </row>
    <row r="29" spans="1:33" ht="14.45" customHeight="1">
      <c r="A29" s="52" t="s">
        <v>264</v>
      </c>
      <c r="B29" s="51"/>
      <c r="C29" s="51"/>
      <c r="D29" s="51"/>
      <c r="E29" s="51"/>
      <c r="F29" s="51"/>
      <c r="G29" s="51"/>
      <c r="H29" s="51"/>
      <c r="I29" s="51"/>
      <c r="J29" s="51"/>
      <c r="K29" s="51"/>
      <c r="L29" s="51"/>
      <c r="M29" s="63">
        <v>0.12656033828571894</v>
      </c>
      <c r="N29" s="63">
        <v>9.0603050161164281E-2</v>
      </c>
      <c r="O29" s="63">
        <v>0.12070087434786803</v>
      </c>
      <c r="P29" s="63">
        <v>0.12084128249136242</v>
      </c>
      <c r="Q29" s="63">
        <v>0.13050038246240289</v>
      </c>
      <c r="R29" s="56">
        <v>0.10258513861065174</v>
      </c>
      <c r="S29" s="56">
        <v>0.1254877525004455</v>
      </c>
      <c r="T29" s="56">
        <v>0.12655502696569554</v>
      </c>
      <c r="U29" s="56">
        <v>0.13399828040465125</v>
      </c>
      <c r="V29" s="56">
        <f>+V28/V22</f>
        <v>9.5151676710672484E-2</v>
      </c>
      <c r="W29" s="56">
        <v>0.12303045717315499</v>
      </c>
      <c r="X29" s="56">
        <v>0.10834616468604073</v>
      </c>
      <c r="Y29" s="56">
        <v>0.12302605839037292</v>
      </c>
      <c r="Z29" s="106">
        <v>0.10267380891764388</v>
      </c>
      <c r="AA29" s="106">
        <v>0.12912214413640202</v>
      </c>
      <c r="AB29" s="106">
        <v>0.12189464465335632</v>
      </c>
      <c r="AC29" s="106">
        <v>0.13155659001054243</v>
      </c>
      <c r="AD29" s="106">
        <v>9.9442925772687693E-2</v>
      </c>
      <c r="AE29" s="106">
        <v>0.12610236263453481</v>
      </c>
      <c r="AF29" s="106">
        <v>0.12021472608738497</v>
      </c>
      <c r="AG29" s="106">
        <v>0.12978697872412231</v>
      </c>
    </row>
    <row r="30" spans="1:33" ht="14.45" customHeight="1">
      <c r="A30" s="62"/>
      <c r="B30" s="51"/>
      <c r="C30" s="51"/>
      <c r="D30" s="51"/>
      <c r="E30" s="51"/>
      <c r="F30" s="51"/>
      <c r="G30" s="51"/>
      <c r="H30" s="51"/>
      <c r="I30" s="51"/>
      <c r="J30" s="51"/>
      <c r="K30" s="51"/>
      <c r="L30" s="51"/>
      <c r="M30" s="63"/>
      <c r="N30" s="63"/>
      <c r="O30" s="63"/>
      <c r="P30" s="63"/>
      <c r="Q30" s="63"/>
      <c r="R30" s="63"/>
      <c r="S30" s="63"/>
      <c r="T30" s="63"/>
      <c r="U30" s="63"/>
      <c r="V30" s="63"/>
      <c r="W30" s="63"/>
      <c r="X30" s="63"/>
      <c r="Y30" s="63"/>
      <c r="Z30" s="106"/>
      <c r="AA30" s="106"/>
      <c r="AB30" s="106"/>
      <c r="AC30" s="106"/>
      <c r="AD30" s="106"/>
      <c r="AE30" s="106"/>
      <c r="AF30" s="106"/>
      <c r="AG30" s="106"/>
    </row>
    <row r="31" spans="1:33" ht="14.45" customHeight="1">
      <c r="A31" s="52" t="s">
        <v>197</v>
      </c>
      <c r="B31" s="56"/>
      <c r="C31" s="56"/>
      <c r="D31" s="56"/>
      <c r="E31" s="56"/>
      <c r="F31" s="56"/>
      <c r="G31" s="56"/>
      <c r="H31" s="56"/>
      <c r="I31" s="56"/>
      <c r="J31" s="56"/>
      <c r="K31" s="56"/>
      <c r="L31" s="56"/>
      <c r="M31" s="56"/>
      <c r="N31" s="56"/>
      <c r="O31" s="56"/>
      <c r="P31" s="56"/>
      <c r="Q31" s="56"/>
      <c r="R31" s="63">
        <v>1.38651655082997E-2</v>
      </c>
      <c r="S31" s="56">
        <v>2.3E-2</v>
      </c>
      <c r="T31" s="56">
        <v>1.6831951710796399E-2</v>
      </c>
      <c r="U31" s="63">
        <v>2.7E-2</v>
      </c>
      <c r="V31" s="56">
        <v>2.7619745286299201E-2</v>
      </c>
      <c r="W31" s="106">
        <v>2.6000000000000002E-2</v>
      </c>
      <c r="X31" s="106">
        <v>5.2387921717254302E-2</v>
      </c>
      <c r="Y31" s="106">
        <v>6.2318874948043203E-2</v>
      </c>
      <c r="Z31" s="106">
        <v>0.106687963250305</v>
      </c>
      <c r="AA31" s="106">
        <v>9.5124533472570286E-2</v>
      </c>
      <c r="AB31" s="106">
        <v>7.367512073080773E-2</v>
      </c>
      <c r="AC31" s="106">
        <v>6.5775115923984551E-2</v>
      </c>
      <c r="AD31" s="106">
        <v>6.1616357105927833E-2</v>
      </c>
      <c r="AE31" s="106">
        <v>6.5147949573928665E-2</v>
      </c>
      <c r="AF31" s="106">
        <v>5.1115803783823521E-2</v>
      </c>
      <c r="AG31" s="106">
        <v>4.5437812471242678E-2</v>
      </c>
    </row>
    <row r="32" spans="1:33" ht="14.45" customHeight="1">
      <c r="A32" s="52" t="s">
        <v>198</v>
      </c>
      <c r="B32" s="56"/>
      <c r="C32" s="56"/>
      <c r="D32" s="56"/>
      <c r="E32" s="56"/>
      <c r="F32" s="56"/>
      <c r="G32" s="56"/>
      <c r="H32" s="56"/>
      <c r="I32" s="56"/>
      <c r="J32" s="56"/>
      <c r="K32" s="56"/>
      <c r="L32" s="56"/>
      <c r="M32" s="56"/>
      <c r="N32" s="56"/>
      <c r="O32" s="56"/>
      <c r="P32" s="56"/>
      <c r="Q32" s="56"/>
      <c r="R32" s="63"/>
      <c r="S32" s="56">
        <v>-1.4E-2</v>
      </c>
      <c r="T32" s="56">
        <v>0</v>
      </c>
      <c r="U32" s="63">
        <v>-7.0000000000000001E-3</v>
      </c>
      <c r="V32" s="56">
        <v>0</v>
      </c>
      <c r="W32" s="106">
        <v>0</v>
      </c>
      <c r="X32" s="106">
        <v>0</v>
      </c>
      <c r="Y32" s="106">
        <v>0</v>
      </c>
      <c r="Z32" s="106">
        <v>0</v>
      </c>
      <c r="AA32" s="106">
        <v>0</v>
      </c>
      <c r="AB32" s="106">
        <v>0</v>
      </c>
      <c r="AC32" s="106">
        <v>0</v>
      </c>
      <c r="AD32" s="106">
        <v>0</v>
      </c>
      <c r="AE32" s="106">
        <v>0</v>
      </c>
      <c r="AF32" s="106">
        <v>0</v>
      </c>
      <c r="AG32" s="106">
        <v>0</v>
      </c>
    </row>
    <row r="33" spans="1:33" ht="14.45" customHeight="1">
      <c r="A33" s="52" t="s">
        <v>199</v>
      </c>
      <c r="B33" s="49"/>
      <c r="C33" s="49"/>
      <c r="D33" s="49"/>
      <c r="E33" s="49"/>
      <c r="F33" s="49"/>
      <c r="G33" s="49"/>
      <c r="H33" s="49"/>
      <c r="I33" s="49"/>
      <c r="J33" s="49"/>
      <c r="K33" s="49"/>
      <c r="L33" s="49"/>
      <c r="M33" s="56"/>
      <c r="N33" s="56"/>
      <c r="O33" s="56"/>
      <c r="P33" s="56"/>
      <c r="Q33" s="56"/>
      <c r="R33" s="63"/>
      <c r="S33" s="56">
        <v>1.4877780197019137E-2</v>
      </c>
      <c r="T33" s="56">
        <v>2.065448933109594E-3</v>
      </c>
      <c r="U33" s="56">
        <v>2.3857042415509067E-3</v>
      </c>
      <c r="V33" s="56">
        <v>-1.984270483966679E-2</v>
      </c>
      <c r="W33" s="56">
        <v>-1.8469725838165175E-2</v>
      </c>
      <c r="X33" s="56">
        <v>-1.0934896215785181E-2</v>
      </c>
      <c r="Y33" s="56">
        <v>-2.0566828603672122E-4</v>
      </c>
      <c r="Z33" s="56">
        <v>2.2682401558385371E-2</v>
      </c>
      <c r="AA33" s="56">
        <v>2.228578484764987E-2</v>
      </c>
      <c r="AB33" s="56">
        <v>1.4382388980858751E-2</v>
      </c>
      <c r="AC33" s="56">
        <v>8.0622271037900095E-3</v>
      </c>
      <c r="AD33" s="56">
        <v>1.0357248036987565E-2</v>
      </c>
      <c r="AE33" s="56">
        <v>1.9120984687370557E-2</v>
      </c>
      <c r="AF33" s="56">
        <v>2.4948797867724526E-2</v>
      </c>
      <c r="AG33" s="56">
        <v>2.4691045729558159E-2</v>
      </c>
    </row>
    <row r="34" spans="1:33" ht="14.45" customHeight="1" thickBot="1">
      <c r="A34" s="54" t="s">
        <v>23</v>
      </c>
      <c r="B34" s="54"/>
      <c r="C34" s="54"/>
      <c r="D34" s="54"/>
      <c r="E34" s="54"/>
      <c r="F34" s="54"/>
      <c r="G34" s="54"/>
      <c r="H34" s="54"/>
      <c r="I34" s="54"/>
      <c r="J34" s="54"/>
      <c r="K34" s="54"/>
      <c r="L34" s="54"/>
      <c r="M34" s="107">
        <v>6.4844544852376007E-3</v>
      </c>
      <c r="N34" s="107"/>
      <c r="O34" s="107"/>
      <c r="P34" s="107"/>
      <c r="Q34" s="107">
        <v>4.7174343604349467E-2</v>
      </c>
      <c r="R34" s="107">
        <v>1.8416774657052715E-2</v>
      </c>
      <c r="S34" s="107">
        <v>2.3877780197019138E-2</v>
      </c>
      <c r="T34" s="107">
        <v>1.8897400643905993E-2</v>
      </c>
      <c r="U34" s="107">
        <v>2.2175704241550909E-2</v>
      </c>
      <c r="V34" s="107">
        <v>7.7770404466324106E-3</v>
      </c>
      <c r="W34" s="107">
        <v>7.5302741618348268E-3</v>
      </c>
      <c r="X34" s="107">
        <v>4.1453025501469121E-2</v>
      </c>
      <c r="Y34" s="107">
        <v>6.2113206662006482E-2</v>
      </c>
      <c r="Z34" s="107">
        <v>0.12937036480869035</v>
      </c>
      <c r="AA34" s="107">
        <v>0.11741031832022021</v>
      </c>
      <c r="AB34" s="107">
        <v>8.805750971166626E-2</v>
      </c>
      <c r="AC34" s="107">
        <v>7.3837343027774782E-2</v>
      </c>
      <c r="AD34" s="107">
        <v>7.1973605142915398E-2</v>
      </c>
      <c r="AE34" s="107">
        <v>8.4268934261299222E-2</v>
      </c>
      <c r="AF34" s="107">
        <v>7.6064601651548047E-2</v>
      </c>
      <c r="AG34" s="107">
        <v>7.0128858200800837E-2</v>
      </c>
    </row>
    <row r="35" spans="1:33" ht="14.45" customHeight="1"/>
    <row r="36" spans="1:33" ht="14.45" customHeight="1">
      <c r="A36" s="40" t="s">
        <v>134</v>
      </c>
    </row>
    <row r="37" spans="1:33" ht="14.45" customHeight="1" thickBot="1">
      <c r="A37" s="41" t="s">
        <v>2</v>
      </c>
      <c r="V37" s="147"/>
      <c r="W37" s="147"/>
      <c r="X37" s="147"/>
      <c r="Y37" s="147"/>
      <c r="Z37" s="147"/>
      <c r="AA37" s="147"/>
      <c r="AB37" s="147"/>
      <c r="AC37" s="147"/>
      <c r="AD37" s="147"/>
      <c r="AE37" s="147"/>
      <c r="AF37" s="147"/>
      <c r="AG37" s="147"/>
    </row>
    <row r="38" spans="1:33" ht="14.45" customHeight="1" thickBot="1">
      <c r="A38" s="48" t="s">
        <v>20</v>
      </c>
      <c r="B38" s="42" t="s">
        <v>163</v>
      </c>
      <c r="C38" s="42" t="s">
        <v>164</v>
      </c>
      <c r="D38" s="42" t="s">
        <v>165</v>
      </c>
      <c r="E38" s="42" t="s">
        <v>166</v>
      </c>
      <c r="F38" s="42" t="s">
        <v>32</v>
      </c>
      <c r="G38" s="42" t="s">
        <v>33</v>
      </c>
      <c r="H38" s="42" t="s">
        <v>34</v>
      </c>
      <c r="I38" s="42" t="s">
        <v>35</v>
      </c>
      <c r="J38" s="42" t="s">
        <v>145</v>
      </c>
      <c r="K38" s="42" t="s">
        <v>146</v>
      </c>
      <c r="L38" s="42" t="s">
        <v>147</v>
      </c>
      <c r="M38" s="42" t="s">
        <v>148</v>
      </c>
      <c r="N38" s="42" t="s">
        <v>36</v>
      </c>
      <c r="O38" s="42" t="s">
        <v>37</v>
      </c>
      <c r="P38" s="42" t="s">
        <v>38</v>
      </c>
      <c r="Q38" s="42" t="s">
        <v>39</v>
      </c>
      <c r="R38" s="42" t="s">
        <v>40</v>
      </c>
      <c r="S38" s="42" t="s">
        <v>41</v>
      </c>
      <c r="T38" s="42" t="s">
        <v>42</v>
      </c>
      <c r="U38" s="42" t="s">
        <v>43</v>
      </c>
      <c r="V38" s="42" t="s">
        <v>248</v>
      </c>
      <c r="W38" s="42" t="s">
        <v>249</v>
      </c>
      <c r="X38" s="42" t="s">
        <v>250</v>
      </c>
      <c r="Y38" s="42" t="s">
        <v>251</v>
      </c>
      <c r="Z38" s="42" t="s">
        <v>252</v>
      </c>
      <c r="AA38" s="42" t="s">
        <v>298</v>
      </c>
      <c r="AB38" s="42" t="s">
        <v>313</v>
      </c>
      <c r="AC38" s="42" t="s">
        <v>330</v>
      </c>
      <c r="AD38" s="42" t="s">
        <v>343</v>
      </c>
      <c r="AE38" s="42" t="s">
        <v>346</v>
      </c>
      <c r="AF38" s="42" t="s">
        <v>351</v>
      </c>
      <c r="AG38" s="42" t="s">
        <v>356</v>
      </c>
    </row>
    <row r="39" spans="1:33" ht="14.45" customHeight="1" thickTop="1">
      <c r="A39" s="62" t="s">
        <v>22</v>
      </c>
      <c r="B39" s="51"/>
      <c r="C39" s="51"/>
      <c r="D39" s="51"/>
      <c r="E39" s="51"/>
      <c r="F39" s="51"/>
      <c r="G39" s="51"/>
      <c r="H39" s="51"/>
      <c r="I39" s="51"/>
      <c r="J39" s="51"/>
      <c r="K39" s="51"/>
      <c r="L39" s="51"/>
      <c r="M39" s="51"/>
      <c r="N39" s="51">
        <v>772.96799999999996</v>
      </c>
      <c r="O39" s="51">
        <v>957.53499999999997</v>
      </c>
      <c r="P39" s="51">
        <v>801.86800000000005</v>
      </c>
      <c r="Q39" s="51">
        <v>1123.42</v>
      </c>
      <c r="R39" s="51">
        <v>879.72500000000002</v>
      </c>
      <c r="S39" s="51">
        <v>1049.1780000000001</v>
      </c>
      <c r="T39" s="51">
        <v>825.23599999999999</v>
      </c>
      <c r="U39" s="51">
        <v>1041.8130000000001</v>
      </c>
      <c r="V39" s="51">
        <v>247.542</v>
      </c>
      <c r="W39" s="51">
        <v>283.74</v>
      </c>
      <c r="X39" s="51">
        <v>220.87299999999999</v>
      </c>
      <c r="Y39" s="51">
        <v>350.245</v>
      </c>
      <c r="Z39" s="51">
        <v>263.72399999999999</v>
      </c>
      <c r="AA39" s="51">
        <v>307.58199999999999</v>
      </c>
      <c r="AB39" s="51">
        <v>245.62700000000001</v>
      </c>
      <c r="AC39" s="51">
        <v>371.738</v>
      </c>
      <c r="AD39" s="51">
        <v>315.11099999999999</v>
      </c>
      <c r="AE39" s="51">
        <v>314.56400000000002</v>
      </c>
      <c r="AF39" s="51">
        <v>231.637</v>
      </c>
      <c r="AG39" s="51">
        <v>366.13299999999998</v>
      </c>
    </row>
    <row r="40" spans="1:33" ht="14.45" customHeight="1">
      <c r="A40" s="36" t="s">
        <v>289</v>
      </c>
      <c r="B40" s="49"/>
      <c r="C40" s="49"/>
      <c r="D40" s="49"/>
      <c r="E40" s="49"/>
      <c r="F40" s="49"/>
      <c r="G40" s="49"/>
      <c r="H40" s="49"/>
      <c r="I40" s="49"/>
      <c r="J40" s="49"/>
      <c r="K40" s="49"/>
      <c r="L40" s="49"/>
      <c r="M40" s="49"/>
      <c r="N40" s="49">
        <v>507.14499999999998</v>
      </c>
      <c r="O40" s="49">
        <v>686.54200000000003</v>
      </c>
      <c r="P40" s="49">
        <v>468.41500000000002</v>
      </c>
      <c r="Q40" s="49">
        <v>768.21900000000005</v>
      </c>
      <c r="R40" s="49">
        <v>586.90200000000004</v>
      </c>
      <c r="S40" s="49">
        <v>749.95900000000006</v>
      </c>
      <c r="T40" s="49">
        <v>533.33600000000001</v>
      </c>
      <c r="U40" s="49">
        <v>832.78700000000003</v>
      </c>
      <c r="V40" s="49" t="s">
        <v>67</v>
      </c>
      <c r="W40" s="49" t="s">
        <v>67</v>
      </c>
      <c r="X40" s="49" t="s">
        <v>67</v>
      </c>
      <c r="Y40" s="49" t="s">
        <v>67</v>
      </c>
      <c r="Z40" s="49" t="s">
        <v>67</v>
      </c>
      <c r="AA40" s="49" t="s">
        <v>67</v>
      </c>
      <c r="AB40" s="49" t="s">
        <v>67</v>
      </c>
      <c r="AC40" s="49" t="s">
        <v>67</v>
      </c>
      <c r="AD40" s="49" t="s">
        <v>67</v>
      </c>
      <c r="AE40" s="49" t="s">
        <v>67</v>
      </c>
      <c r="AF40" s="49" t="s">
        <v>67</v>
      </c>
      <c r="AG40" s="49" t="s">
        <v>67</v>
      </c>
    </row>
    <row r="41" spans="1:33" ht="14.45" customHeight="1">
      <c r="A41" s="36" t="s">
        <v>291</v>
      </c>
      <c r="B41" s="49"/>
      <c r="C41" s="49"/>
      <c r="D41" s="49"/>
      <c r="E41" s="49"/>
      <c r="F41" s="49"/>
      <c r="G41" s="49"/>
      <c r="H41" s="49"/>
      <c r="I41" s="49"/>
      <c r="J41" s="49"/>
      <c r="K41" s="49"/>
      <c r="L41" s="49"/>
      <c r="M41" s="49"/>
      <c r="N41" s="49">
        <v>265.82299999999998</v>
      </c>
      <c r="O41" s="49">
        <v>270.99299999999999</v>
      </c>
      <c r="P41" s="49">
        <v>333.45299999999997</v>
      </c>
      <c r="Q41" s="49">
        <v>355.20100000000002</v>
      </c>
      <c r="R41" s="49">
        <v>292.82299999999998</v>
      </c>
      <c r="S41" s="49">
        <v>299.21899999999999</v>
      </c>
      <c r="T41" s="49">
        <v>291.89999999999998</v>
      </c>
      <c r="U41" s="49">
        <v>209.02600000000001</v>
      </c>
      <c r="V41" s="49" t="s">
        <v>67</v>
      </c>
      <c r="W41" s="49" t="s">
        <v>67</v>
      </c>
      <c r="X41" s="49" t="s">
        <v>67</v>
      </c>
      <c r="Y41" s="49" t="s">
        <v>67</v>
      </c>
      <c r="Z41" s="49" t="s">
        <v>67</v>
      </c>
      <c r="AA41" s="49" t="s">
        <v>67</v>
      </c>
      <c r="AB41" s="49" t="s">
        <v>67</v>
      </c>
      <c r="AC41" s="49" t="s">
        <v>67</v>
      </c>
      <c r="AD41" s="49" t="s">
        <v>67</v>
      </c>
      <c r="AE41" s="49" t="s">
        <v>67</v>
      </c>
      <c r="AF41" s="49" t="s">
        <v>67</v>
      </c>
      <c r="AG41" s="49" t="s">
        <v>67</v>
      </c>
    </row>
    <row r="42" spans="1:33" ht="14.45" customHeight="1">
      <c r="A42" s="36"/>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row>
    <row r="43" spans="1:33" ht="14.45" customHeight="1">
      <c r="A43" s="150" t="s">
        <v>292</v>
      </c>
      <c r="B43" s="63"/>
      <c r="C43" s="63"/>
      <c r="D43" s="63"/>
      <c r="E43" s="63"/>
      <c r="F43" s="63"/>
      <c r="G43" s="63"/>
      <c r="H43" s="63"/>
      <c r="I43" s="63"/>
      <c r="J43" s="63"/>
      <c r="K43" s="63"/>
      <c r="L43" s="63"/>
      <c r="M43" s="63"/>
      <c r="N43" s="63"/>
      <c r="O43" s="63"/>
      <c r="P43" s="63"/>
      <c r="Q43" s="63"/>
      <c r="R43" s="149">
        <v>-883.81500000000005</v>
      </c>
      <c r="S43" s="149">
        <v>-887.82200000000012</v>
      </c>
      <c r="T43" s="149">
        <v>-798.15099999999995</v>
      </c>
      <c r="U43" s="51">
        <v>-914.56700000000001</v>
      </c>
      <c r="V43" s="149">
        <v>-229.029</v>
      </c>
      <c r="W43" s="149">
        <v>-229.23099999999999</v>
      </c>
      <c r="X43" s="149">
        <v>-202.02799999999999</v>
      </c>
      <c r="Y43" s="149">
        <v>-293.92700000000002</v>
      </c>
      <c r="Z43" s="149">
        <v>-243.21499999999997</v>
      </c>
      <c r="AA43" s="149">
        <v>-257.12400000000002</v>
      </c>
      <c r="AB43" s="149">
        <v>-216.33700000000002</v>
      </c>
      <c r="AC43" s="149">
        <v>-295.94400000000002</v>
      </c>
      <c r="AD43" s="149">
        <v>-274.685</v>
      </c>
      <c r="AE43" s="149">
        <v>-242.863</v>
      </c>
      <c r="AF43" s="149">
        <v>-182.69800000000001</v>
      </c>
      <c r="AG43" s="149">
        <v>-285.11899999999997</v>
      </c>
    </row>
    <row r="44" spans="1:33" ht="14.45" customHeight="1">
      <c r="A44" s="62"/>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3" ht="14.45" customHeight="1">
      <c r="A45" s="62" t="s">
        <v>25</v>
      </c>
      <c r="B45" s="51"/>
      <c r="C45" s="51"/>
      <c r="D45" s="51"/>
      <c r="E45" s="51"/>
      <c r="F45" s="51"/>
      <c r="G45" s="51"/>
      <c r="H45" s="51"/>
      <c r="I45" s="51"/>
      <c r="J45" s="51"/>
      <c r="K45" s="51"/>
      <c r="L45" s="51"/>
      <c r="M45" s="51"/>
      <c r="N45" s="51">
        <v>-3.2519999999999998</v>
      </c>
      <c r="O45" s="51">
        <v>141.374</v>
      </c>
      <c r="P45" s="51">
        <v>-17.452999999999999</v>
      </c>
      <c r="Q45" s="51">
        <v>117.702</v>
      </c>
      <c r="R45" s="51">
        <v>-4.09</v>
      </c>
      <c r="S45" s="51">
        <v>161.35599999999999</v>
      </c>
      <c r="T45" s="51">
        <v>27.085000000000001</v>
      </c>
      <c r="U45" s="51">
        <v>127.346</v>
      </c>
      <c r="V45" s="51">
        <v>18.513000000000002</v>
      </c>
      <c r="W45" s="51">
        <v>54.509</v>
      </c>
      <c r="X45" s="51">
        <v>18.844999999999999</v>
      </c>
      <c r="Y45" s="51">
        <v>56.317999999999998</v>
      </c>
      <c r="Z45" s="51">
        <v>20.509</v>
      </c>
      <c r="AA45" s="51">
        <v>50.457999999999998</v>
      </c>
      <c r="AB45" s="51">
        <v>29.29</v>
      </c>
      <c r="AC45" s="51">
        <v>75.793999999999997</v>
      </c>
      <c r="AD45" s="51">
        <v>40.426000000000002</v>
      </c>
      <c r="AE45" s="51">
        <v>71.701000000000008</v>
      </c>
      <c r="AF45" s="51">
        <v>48.939</v>
      </c>
      <c r="AG45" s="51">
        <v>81.01400000000001</v>
      </c>
    </row>
    <row r="46" spans="1:33" ht="14.45" customHeight="1">
      <c r="A46" s="52" t="s">
        <v>264</v>
      </c>
      <c r="B46" s="51"/>
      <c r="C46" s="51"/>
      <c r="D46" s="51"/>
      <c r="E46" s="51"/>
      <c r="F46" s="51"/>
      <c r="G46" s="51"/>
      <c r="H46" s="51"/>
      <c r="I46" s="51"/>
      <c r="J46" s="51"/>
      <c r="K46" s="51"/>
      <c r="L46" s="51"/>
      <c r="M46" s="51"/>
      <c r="N46" s="63">
        <v>-4.2071599341758003E-3</v>
      </c>
      <c r="O46" s="63">
        <v>0.14764368926462218</v>
      </c>
      <c r="P46" s="63">
        <v>-2.1765427726259182E-2</v>
      </c>
      <c r="Q46" s="63">
        <v>0.1047711452528885</v>
      </c>
      <c r="R46" s="56">
        <v>-4.6491801415214978E-3</v>
      </c>
      <c r="S46" s="56">
        <v>0.15379277872772779</v>
      </c>
      <c r="T46" s="56">
        <v>3.2820914259678445E-2</v>
      </c>
      <c r="U46" s="56">
        <v>0.12223498842882551</v>
      </c>
      <c r="V46" s="56">
        <v>7.4787308820321405E-2</v>
      </c>
      <c r="W46" s="56">
        <v>0.19210897300345386</v>
      </c>
      <c r="X46" s="56">
        <v>8.5320523558787179E-2</v>
      </c>
      <c r="Y46" s="56">
        <v>0.16079601421861839</v>
      </c>
      <c r="Z46" s="56">
        <v>7.7766907827880663E-2</v>
      </c>
      <c r="AA46" s="56">
        <v>0.16404731096097952</v>
      </c>
      <c r="AB46" s="56">
        <v>0.11924584837986049</v>
      </c>
      <c r="AC46" s="56">
        <v>0.20389091241680968</v>
      </c>
      <c r="AD46" s="56">
        <v>0.12829130052584645</v>
      </c>
      <c r="AE46" s="56">
        <v>0.22793771696697651</v>
      </c>
      <c r="AF46" s="56">
        <v>0.21127453731485038</v>
      </c>
      <c r="AG46" s="56">
        <v>0.22126932016507667</v>
      </c>
    </row>
    <row r="48" spans="1:33" ht="14.45" customHeight="1">
      <c r="A48" s="52" t="s">
        <v>197</v>
      </c>
      <c r="B48" s="56"/>
      <c r="C48" s="56"/>
      <c r="D48" s="56"/>
      <c r="E48" s="56"/>
      <c r="F48" s="56"/>
      <c r="G48" s="56"/>
      <c r="H48" s="56"/>
      <c r="I48" s="56"/>
      <c r="J48" s="56"/>
      <c r="K48" s="56"/>
      <c r="L48" s="56"/>
      <c r="M48" s="56"/>
      <c r="N48" s="56"/>
      <c r="O48" s="56"/>
      <c r="P48" s="56"/>
      <c r="Q48" s="56"/>
      <c r="R48" s="56">
        <v>7.1948644704567397E-2</v>
      </c>
      <c r="S48" s="56">
        <v>4.0999999999999995E-2</v>
      </c>
      <c r="T48" s="56">
        <v>5.4000000000000006E-2</v>
      </c>
      <c r="U48" s="56">
        <v>5.5999999999999994E-2</v>
      </c>
      <c r="V48" s="56">
        <v>0.1541507546186045</v>
      </c>
      <c r="W48" s="106">
        <v>0.20937146031429177</v>
      </c>
      <c r="X48" s="106">
        <v>4.7671972373277249E-2</v>
      </c>
      <c r="Y48" s="106">
        <v>0.18471580402538224</v>
      </c>
      <c r="Z48" s="56">
        <v>4.7858428998590385E-2</v>
      </c>
      <c r="AA48" s="106">
        <v>5.0753039440507602E-2</v>
      </c>
      <c r="AB48" s="56">
        <v>0.12</v>
      </c>
      <c r="AC48" s="56">
        <v>6.1180670529801473E-2</v>
      </c>
      <c r="AD48" s="56">
        <v>0.1407532116910104</v>
      </c>
      <c r="AE48" s="56">
        <v>7.0818061947641953E-2</v>
      </c>
      <c r="AF48" s="56">
        <v>0.1006065387334405</v>
      </c>
      <c r="AG48" s="56">
        <v>7.0197728649114222E-2</v>
      </c>
    </row>
    <row r="49" spans="1:33" ht="14.45" customHeight="1">
      <c r="A49" s="52" t="s">
        <v>198</v>
      </c>
      <c r="B49" s="56"/>
      <c r="C49" s="56"/>
      <c r="D49" s="56"/>
      <c r="E49" s="56"/>
      <c r="F49" s="56"/>
      <c r="G49" s="56"/>
      <c r="H49" s="56"/>
      <c r="I49" s="56"/>
      <c r="J49" s="56"/>
      <c r="K49" s="56"/>
      <c r="L49" s="56"/>
      <c r="M49" s="56"/>
      <c r="N49" s="56"/>
      <c r="O49" s="56"/>
      <c r="P49" s="56"/>
      <c r="Q49" s="56"/>
      <c r="R49" s="56"/>
      <c r="S49" s="56">
        <v>4.7717383698768503E-2</v>
      </c>
      <c r="T49" s="56">
        <v>1.610339856434953E-4</v>
      </c>
      <c r="U49" s="56">
        <v>-0.1351974506417904</v>
      </c>
      <c r="V49" s="56">
        <v>-0.51059510111210271</v>
      </c>
      <c r="W49" s="106">
        <v>-0.56755787654833867</v>
      </c>
      <c r="X49" s="106">
        <v>-0.49194243102637347</v>
      </c>
      <c r="Y49" s="106">
        <v>-0.28082377943288961</v>
      </c>
      <c r="Z49" s="56">
        <v>-2.1328551565757969E-3</v>
      </c>
      <c r="AA49" s="106">
        <v>-1.2379880915097008E-2</v>
      </c>
      <c r="AB49" s="56">
        <v>-0.01</v>
      </c>
      <c r="AC49" s="56">
        <v>-7.0928177410392035E-3</v>
      </c>
      <c r="AD49" s="56">
        <v>0</v>
      </c>
      <c r="AE49" s="56">
        <v>-0.11195142498876563</v>
      </c>
      <c r="AF49" s="56">
        <v>-0.22592663790820555</v>
      </c>
      <c r="AG49" s="56">
        <v>-0.14797562598541025</v>
      </c>
    </row>
    <row r="50" spans="1:33" ht="14.45" customHeight="1">
      <c r="A50" s="52" t="s">
        <v>199</v>
      </c>
      <c r="B50" s="49"/>
      <c r="C50" s="49"/>
      <c r="D50" s="49"/>
      <c r="E50" s="49"/>
      <c r="F50" s="49"/>
      <c r="G50" s="49"/>
      <c r="H50" s="49"/>
      <c r="I50" s="49"/>
      <c r="J50" s="49"/>
      <c r="K50" s="49"/>
      <c r="L50" s="49"/>
      <c r="M50" s="56"/>
      <c r="N50" s="56"/>
      <c r="O50" s="56"/>
      <c r="P50" s="56"/>
      <c r="Q50" s="56"/>
      <c r="R50" s="56"/>
      <c r="S50" s="56">
        <v>6.9898228263193946E-3</v>
      </c>
      <c r="T50" s="56">
        <v>-2.5019080447155916E-2</v>
      </c>
      <c r="U50" s="56">
        <v>6.555874027523334E-3</v>
      </c>
      <c r="V50" s="56">
        <v>-1.0094357512980268E-2</v>
      </c>
      <c r="W50" s="56">
        <v>1.3855903135462366E-3</v>
      </c>
      <c r="X50" s="56">
        <v>5.729668446914471E-3</v>
      </c>
      <c r="Y50" s="56">
        <v>3.4795589646281821E-2</v>
      </c>
      <c r="Z50" s="56">
        <v>2.0231564639059396E-2</v>
      </c>
      <c r="AA50" s="56">
        <v>4.515048988510606E-2</v>
      </c>
      <c r="AB50" s="56">
        <v>2.8206254272817866E-3</v>
      </c>
      <c r="AC50" s="56">
        <v>7.2777627089606334E-3</v>
      </c>
      <c r="AD50" s="56">
        <v>5.4098223900744591E-2</v>
      </c>
      <c r="AE50" s="56">
        <v>6.4308692130796707E-2</v>
      </c>
      <c r="AF50" s="56">
        <v>6.8363819938361825E-2</v>
      </c>
      <c r="AG50" s="56">
        <v>6.2700073707826487E-2</v>
      </c>
    </row>
    <row r="51" spans="1:33" ht="14.45" customHeight="1" thickBot="1">
      <c r="A51" s="54" t="s">
        <v>23</v>
      </c>
      <c r="B51" s="54"/>
      <c r="C51" s="54"/>
      <c r="D51" s="54"/>
      <c r="E51" s="54"/>
      <c r="F51" s="54"/>
      <c r="G51" s="54"/>
      <c r="H51" s="54"/>
      <c r="I51" s="54"/>
      <c r="J51" s="54"/>
      <c r="K51" s="54"/>
      <c r="L51" s="54"/>
      <c r="M51" s="107"/>
      <c r="N51" s="107">
        <v>1.6052453086140561E-2</v>
      </c>
      <c r="O51" s="107">
        <v>-8.9547882552756253E-3</v>
      </c>
      <c r="P51" s="107">
        <v>0.10051768529345573</v>
      </c>
      <c r="Q51" s="107">
        <v>2.5062206134752074E-2</v>
      </c>
      <c r="R51" s="107">
        <v>0.13811309135695149</v>
      </c>
      <c r="S51" s="107">
        <v>9.5707206525087893E-2</v>
      </c>
      <c r="T51" s="107">
        <v>2.9141953538487586E-2</v>
      </c>
      <c r="U51" s="107">
        <v>-7.2641576614267067E-2</v>
      </c>
      <c r="V51" s="107">
        <v>-0.3656315187920598</v>
      </c>
      <c r="W51" s="107">
        <v>-0.35760229482735595</v>
      </c>
      <c r="X51" s="107">
        <v>-0.43854079020618164</v>
      </c>
      <c r="Y51" s="107">
        <v>-6.1312385761225552E-2</v>
      </c>
      <c r="Z51" s="107">
        <v>6.5370724967884097E-2</v>
      </c>
      <c r="AA51" s="107">
        <v>8.4027630929724317E-2</v>
      </c>
      <c r="AB51" s="107">
        <v>0.11207345397581413</v>
      </c>
      <c r="AC51" s="107">
        <v>6.1365615497722903E-2</v>
      </c>
      <c r="AD51" s="107">
        <v>0.19485143559175497</v>
      </c>
      <c r="AE51" s="107">
        <v>2.2699637820158713E-2</v>
      </c>
      <c r="AF51" s="107">
        <v>-5.6956279236403236E-2</v>
      </c>
      <c r="AG51" s="107">
        <v>-1.5077823628469544E-2</v>
      </c>
    </row>
    <row r="52" spans="1:33" ht="14.45" customHeight="1">
      <c r="A52" s="13" t="s">
        <v>336</v>
      </c>
    </row>
    <row r="53" spans="1:33" ht="14.45" customHeight="1">
      <c r="A53" s="40" t="s">
        <v>134</v>
      </c>
    </row>
    <row r="54" spans="1:33" ht="14.45" customHeight="1" thickBot="1">
      <c r="A54" s="41" t="s">
        <v>47</v>
      </c>
      <c r="V54" s="147"/>
      <c r="W54" s="147"/>
      <c r="X54" s="147"/>
      <c r="Y54" s="147"/>
      <c r="Z54" s="147"/>
      <c r="AA54" s="147"/>
      <c r="AB54" s="147"/>
      <c r="AC54" s="147"/>
      <c r="AD54" s="147"/>
      <c r="AE54" s="147"/>
      <c r="AF54" s="147"/>
      <c r="AG54" s="147"/>
    </row>
    <row r="55" spans="1:33" ht="14.45" customHeight="1" thickBot="1">
      <c r="A55" s="48" t="s">
        <v>20</v>
      </c>
      <c r="B55" s="42" t="s">
        <v>163</v>
      </c>
      <c r="C55" s="42" t="s">
        <v>164</v>
      </c>
      <c r="D55" s="42" t="s">
        <v>165</v>
      </c>
      <c r="E55" s="42" t="s">
        <v>166</v>
      </c>
      <c r="F55" s="42" t="s">
        <v>32</v>
      </c>
      <c r="G55" s="42" t="s">
        <v>33</v>
      </c>
      <c r="H55" s="42" t="s">
        <v>34</v>
      </c>
      <c r="I55" s="42" t="s">
        <v>35</v>
      </c>
      <c r="J55" s="42" t="s">
        <v>145</v>
      </c>
      <c r="K55" s="42" t="s">
        <v>146</v>
      </c>
      <c r="L55" s="42" t="s">
        <v>147</v>
      </c>
      <c r="M55" s="42" t="s">
        <v>148</v>
      </c>
      <c r="N55" s="42" t="s">
        <v>36</v>
      </c>
      <c r="O55" s="42" t="s">
        <v>37</v>
      </c>
      <c r="P55" s="42" t="s">
        <v>38</v>
      </c>
      <c r="Q55" s="42" t="s">
        <v>39</v>
      </c>
      <c r="R55" s="42" t="s">
        <v>40</v>
      </c>
      <c r="S55" s="42" t="s">
        <v>41</v>
      </c>
      <c r="T55" s="42" t="s">
        <v>42</v>
      </c>
      <c r="U55" s="42" t="s">
        <v>43</v>
      </c>
      <c r="V55" s="42" t="s">
        <v>248</v>
      </c>
      <c r="W55" s="42" t="s">
        <v>249</v>
      </c>
      <c r="X55" s="42" t="s">
        <v>250</v>
      </c>
      <c r="Y55" s="42" t="s">
        <v>251</v>
      </c>
      <c r="Z55" s="42" t="s">
        <v>252</v>
      </c>
      <c r="AA55" s="42" t="s">
        <v>298</v>
      </c>
      <c r="AB55" s="42" t="s">
        <v>313</v>
      </c>
      <c r="AC55" s="42" t="s">
        <v>330</v>
      </c>
      <c r="AD55" s="42" t="s">
        <v>343</v>
      </c>
      <c r="AE55" s="42" t="s">
        <v>346</v>
      </c>
      <c r="AF55" s="42" t="s">
        <v>351</v>
      </c>
      <c r="AG55" s="42" t="s">
        <v>356</v>
      </c>
    </row>
    <row r="56" spans="1:33" ht="14.45" customHeight="1" thickTop="1">
      <c r="A56" s="62" t="s">
        <v>22</v>
      </c>
      <c r="B56" s="51"/>
      <c r="C56" s="51"/>
      <c r="D56" s="51"/>
      <c r="E56" s="51"/>
      <c r="F56" s="51"/>
      <c r="G56" s="51"/>
      <c r="H56" s="51"/>
      <c r="I56" s="51"/>
      <c r="J56" s="51"/>
      <c r="K56" s="51"/>
      <c r="L56" s="51"/>
      <c r="M56" s="51">
        <v>3551.5239999999999</v>
      </c>
      <c r="N56" s="51">
        <v>772.96799999999996</v>
      </c>
      <c r="O56" s="51">
        <v>1730.5029999999999</v>
      </c>
      <c r="P56" s="51">
        <v>2532.3710000000001</v>
      </c>
      <c r="Q56" s="51">
        <v>3655.7910000000002</v>
      </c>
      <c r="R56" s="51">
        <v>879.72500000000002</v>
      </c>
      <c r="S56" s="51">
        <v>1928.9030000000002</v>
      </c>
      <c r="T56" s="51">
        <v>2754.1390000000001</v>
      </c>
      <c r="U56" s="51">
        <v>3795.9520000000002</v>
      </c>
      <c r="V56" s="51">
        <v>247.542</v>
      </c>
      <c r="W56" s="51">
        <v>531.28200000000004</v>
      </c>
      <c r="X56" s="51">
        <v>752.15499999999997</v>
      </c>
      <c r="Y56" s="51">
        <v>1102.4000000000001</v>
      </c>
      <c r="Z56" s="51">
        <v>263.72399999999999</v>
      </c>
      <c r="AA56" s="51">
        <v>571.30600000000004</v>
      </c>
      <c r="AB56" s="51">
        <v>816.93299999999999</v>
      </c>
      <c r="AC56" s="51">
        <v>1188.671</v>
      </c>
      <c r="AD56" s="51">
        <v>315.11099999999999</v>
      </c>
      <c r="AE56" s="51">
        <v>629.67499999999995</v>
      </c>
      <c r="AF56" s="51">
        <v>861.3119999999999</v>
      </c>
      <c r="AG56" s="51">
        <v>1227.4449999999999</v>
      </c>
    </row>
    <row r="57" spans="1:33" ht="14.45" customHeight="1">
      <c r="A57" s="36" t="s">
        <v>289</v>
      </c>
      <c r="B57" s="49"/>
      <c r="C57" s="49"/>
      <c r="D57" s="49"/>
      <c r="E57" s="49"/>
      <c r="F57" s="49"/>
      <c r="G57" s="49"/>
      <c r="H57" s="49"/>
      <c r="I57" s="49"/>
      <c r="J57" s="49"/>
      <c r="K57" s="49"/>
      <c r="L57" s="49"/>
      <c r="M57" s="49">
        <v>2406.0030000000002</v>
      </c>
      <c r="N57" s="49">
        <v>507.14499999999998</v>
      </c>
      <c r="O57" s="49">
        <v>1193.6869999999999</v>
      </c>
      <c r="P57" s="49">
        <v>1662.1019999999999</v>
      </c>
      <c r="Q57" s="49">
        <v>2430.3209999999999</v>
      </c>
      <c r="R57" s="49">
        <v>586.90200000000004</v>
      </c>
      <c r="S57" s="49">
        <v>1336.8610000000001</v>
      </c>
      <c r="T57" s="49">
        <v>1870.1970000000001</v>
      </c>
      <c r="U57" s="49">
        <v>2702.9840000000004</v>
      </c>
      <c r="V57" s="49" t="s">
        <v>67</v>
      </c>
      <c r="W57" s="49" t="s">
        <v>67</v>
      </c>
      <c r="X57" s="49" t="s">
        <v>67</v>
      </c>
      <c r="Y57" s="49" t="s">
        <v>67</v>
      </c>
      <c r="Z57" s="49" t="s">
        <v>67</v>
      </c>
      <c r="AA57" s="49" t="s">
        <v>67</v>
      </c>
      <c r="AB57" s="49" t="s">
        <v>67</v>
      </c>
      <c r="AC57" s="49" t="s">
        <v>67</v>
      </c>
      <c r="AD57" s="49" t="s">
        <v>67</v>
      </c>
      <c r="AE57" s="49" t="s">
        <v>67</v>
      </c>
      <c r="AF57" s="49" t="s">
        <v>67</v>
      </c>
      <c r="AG57" s="49" t="s">
        <v>67</v>
      </c>
    </row>
    <row r="58" spans="1:33" ht="14.45" customHeight="1">
      <c r="A58" s="36" t="s">
        <v>291</v>
      </c>
      <c r="B58" s="49"/>
      <c r="C58" s="49"/>
      <c r="D58" s="49"/>
      <c r="E58" s="49"/>
      <c r="F58" s="49"/>
      <c r="G58" s="49"/>
      <c r="H58" s="49"/>
      <c r="I58" s="49"/>
      <c r="J58" s="49"/>
      <c r="K58" s="49"/>
      <c r="L58" s="49"/>
      <c r="M58" s="49">
        <v>1145.521</v>
      </c>
      <c r="N58" s="49">
        <v>265.82299999999998</v>
      </c>
      <c r="O58" s="49">
        <v>536.81600000000003</v>
      </c>
      <c r="P58" s="49">
        <v>870.26900000000001</v>
      </c>
      <c r="Q58" s="49">
        <v>1225.47</v>
      </c>
      <c r="R58" s="49">
        <v>292.82299999999998</v>
      </c>
      <c r="S58" s="49">
        <v>592.04199999999992</v>
      </c>
      <c r="T58" s="49">
        <v>883.94199999999989</v>
      </c>
      <c r="U58" s="49">
        <v>1092.9680000000001</v>
      </c>
      <c r="V58" s="49" t="s">
        <v>67</v>
      </c>
      <c r="W58" s="49" t="s">
        <v>67</v>
      </c>
      <c r="X58" s="49" t="s">
        <v>67</v>
      </c>
      <c r="Y58" s="49" t="s">
        <v>67</v>
      </c>
      <c r="Z58" s="49" t="s">
        <v>67</v>
      </c>
      <c r="AA58" s="49" t="s">
        <v>67</v>
      </c>
      <c r="AB58" s="49" t="s">
        <v>67</v>
      </c>
      <c r="AC58" s="49" t="s">
        <v>67</v>
      </c>
      <c r="AD58" s="49" t="s">
        <v>67</v>
      </c>
      <c r="AE58" s="49" t="s">
        <v>67</v>
      </c>
      <c r="AF58" s="49" t="s">
        <v>67</v>
      </c>
      <c r="AG58" s="49" t="s">
        <v>67</v>
      </c>
    </row>
    <row r="59" spans="1:33" ht="14.45" customHeight="1">
      <c r="A59" s="36"/>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row>
    <row r="60" spans="1:33" ht="14.45" customHeight="1">
      <c r="A60" s="150" t="s">
        <v>292</v>
      </c>
      <c r="B60" s="63"/>
      <c r="C60" s="63"/>
      <c r="D60" s="63"/>
      <c r="E60" s="63"/>
      <c r="F60" s="63"/>
      <c r="G60" s="63"/>
      <c r="H60" s="63"/>
      <c r="I60" s="63"/>
      <c r="J60" s="63"/>
      <c r="K60" s="63"/>
      <c r="L60" s="63"/>
      <c r="M60" s="63"/>
      <c r="N60" s="63"/>
      <c r="O60" s="63"/>
      <c r="P60" s="63"/>
      <c r="Q60" s="63"/>
      <c r="R60" s="149">
        <v>-883.81500000000005</v>
      </c>
      <c r="S60" s="149">
        <v>-1771.6370000000002</v>
      </c>
      <c r="T60" s="149">
        <v>-2569.788</v>
      </c>
      <c r="U60" s="149">
        <v>-3484.8450000000003</v>
      </c>
      <c r="V60" s="149">
        <v>-229.029</v>
      </c>
      <c r="W60" s="149">
        <v>-458.26000000000005</v>
      </c>
      <c r="X60" s="149">
        <v>-660.28800000000001</v>
      </c>
      <c r="Y60" s="149">
        <v>-954.21500000000015</v>
      </c>
      <c r="Z60" s="149">
        <v>-243.21499999999997</v>
      </c>
      <c r="AA60" s="149">
        <v>-500.33900000000006</v>
      </c>
      <c r="AB60" s="149">
        <v>-716.67599999999993</v>
      </c>
      <c r="AC60" s="149">
        <v>-1012.6200000000001</v>
      </c>
      <c r="AD60" s="149">
        <v>-274.685</v>
      </c>
      <c r="AE60" s="149">
        <v>-517.548</v>
      </c>
      <c r="AF60" s="149">
        <v>-700.24599999999987</v>
      </c>
      <c r="AG60" s="149">
        <v>-985.3649999999999</v>
      </c>
    </row>
    <row r="61" spans="1:33" ht="14.45" customHeight="1">
      <c r="A61" s="62"/>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1:33" ht="14.45" customHeight="1">
      <c r="A62" s="62" t="s">
        <v>25</v>
      </c>
      <c r="B62" s="51"/>
      <c r="C62" s="51"/>
      <c r="D62" s="51"/>
      <c r="E62" s="51"/>
      <c r="F62" s="51"/>
      <c r="G62" s="51"/>
      <c r="H62" s="51"/>
      <c r="I62" s="51"/>
      <c r="J62" s="51"/>
      <c r="K62" s="51"/>
      <c r="L62" s="51"/>
      <c r="M62" s="51">
        <v>346.65600000000001</v>
      </c>
      <c r="N62" s="51">
        <v>-3.2519999999999998</v>
      </c>
      <c r="O62" s="51">
        <v>138.12199999999999</v>
      </c>
      <c r="P62" s="51">
        <v>120.66899999999998</v>
      </c>
      <c r="Q62" s="51">
        <v>238.37100000000001</v>
      </c>
      <c r="R62" s="51">
        <v>-4.09</v>
      </c>
      <c r="S62" s="51">
        <v>157.26599999999999</v>
      </c>
      <c r="T62" s="51">
        <v>184.351</v>
      </c>
      <c r="U62" s="51">
        <v>311.10700000000003</v>
      </c>
      <c r="V62" s="51">
        <v>18.513000000000002</v>
      </c>
      <c r="W62" s="51">
        <v>73.022000000000006</v>
      </c>
      <c r="X62" s="51">
        <v>91.867000000000004</v>
      </c>
      <c r="Y62" s="51">
        <v>148.185</v>
      </c>
      <c r="Z62" s="51">
        <v>20.509</v>
      </c>
      <c r="AA62" s="51">
        <v>70.966999999999999</v>
      </c>
      <c r="AB62" s="51">
        <v>100.25700000000001</v>
      </c>
      <c r="AC62" s="51">
        <v>176.05099999999999</v>
      </c>
      <c r="AD62" s="51">
        <v>40.426000000000002</v>
      </c>
      <c r="AE62" s="51">
        <v>112.12700000000001</v>
      </c>
      <c r="AF62" s="51">
        <v>161.066</v>
      </c>
      <c r="AG62" s="51">
        <v>242.08</v>
      </c>
    </row>
    <row r="63" spans="1:33" ht="14.45" customHeight="1">
      <c r="A63" s="52" t="s">
        <v>264</v>
      </c>
      <c r="B63" s="51"/>
      <c r="C63" s="51"/>
      <c r="D63" s="51"/>
      <c r="E63" s="51"/>
      <c r="F63" s="51"/>
      <c r="G63" s="51"/>
      <c r="H63" s="51"/>
      <c r="I63" s="51"/>
      <c r="J63" s="51"/>
      <c r="K63" s="51"/>
      <c r="L63" s="51"/>
      <c r="M63" s="63">
        <v>9.760767490237994E-2</v>
      </c>
      <c r="N63" s="63">
        <v>-4.2071599341758003E-3</v>
      </c>
      <c r="O63" s="63">
        <v>7.9816099712049032E-2</v>
      </c>
      <c r="P63" s="63">
        <v>4.7650600958548325E-2</v>
      </c>
      <c r="Q63" s="63">
        <v>6.5203672748250646E-2</v>
      </c>
      <c r="R63" s="56">
        <v>-4.6491801415214978E-3</v>
      </c>
      <c r="S63" s="56">
        <v>8.1531315986340405E-2</v>
      </c>
      <c r="T63" s="56">
        <v>6.6935982533924396E-2</v>
      </c>
      <c r="U63" s="56">
        <v>8.1957569537233349E-2</v>
      </c>
      <c r="V63" s="56">
        <v>7.4787308820321405E-2</v>
      </c>
      <c r="W63" s="56">
        <v>0.13744489743676616</v>
      </c>
      <c r="X63" s="56">
        <v>0.1221383890288571</v>
      </c>
      <c r="Y63" s="56">
        <v>0.1344203555878084</v>
      </c>
      <c r="Z63" s="56">
        <v>7.7766907827880663E-2</v>
      </c>
      <c r="AA63" s="56">
        <v>0.1242188949529674</v>
      </c>
      <c r="AB63" s="56">
        <v>0.12272365053192857</v>
      </c>
      <c r="AC63" s="56">
        <v>0.14810742417372005</v>
      </c>
      <c r="AD63" s="56">
        <v>0.12829130052584645</v>
      </c>
      <c r="AE63" s="56">
        <v>0.17807122722039151</v>
      </c>
      <c r="AF63" s="56">
        <v>0.18700076162877102</v>
      </c>
      <c r="AG63" s="56">
        <v>0.19722268614887026</v>
      </c>
    </row>
    <row r="64" spans="1:33" ht="14.45" customHeight="1">
      <c r="A64" s="62"/>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row>
    <row r="65" spans="1:33" ht="14.45" customHeight="1">
      <c r="A65" s="52" t="s">
        <v>197</v>
      </c>
      <c r="B65" s="56"/>
      <c r="C65" s="56"/>
      <c r="D65" s="56"/>
      <c r="E65" s="56"/>
      <c r="F65" s="56"/>
      <c r="G65" s="56"/>
      <c r="H65" s="56"/>
      <c r="I65" s="56"/>
      <c r="J65" s="56"/>
      <c r="K65" s="56"/>
      <c r="L65" s="56"/>
      <c r="M65" s="56"/>
      <c r="N65" s="56"/>
      <c r="O65" s="56"/>
      <c r="P65" s="56"/>
      <c r="Q65" s="56"/>
      <c r="R65" s="63">
        <v>7.1948644704567397E-2</v>
      </c>
      <c r="S65" s="56">
        <v>3.7999999999999999E-2</v>
      </c>
      <c r="T65" s="56">
        <v>9.2999999999999999E-2</v>
      </c>
      <c r="U65" s="56">
        <v>5.5209718619094697E-2</v>
      </c>
      <c r="V65" s="56">
        <v>0.1541507546186045</v>
      </c>
      <c r="W65" s="106">
        <v>0.18285315985130168</v>
      </c>
      <c r="X65" s="106">
        <v>0.14060348356842445</v>
      </c>
      <c r="Y65" s="106">
        <v>0.15398071364900989</v>
      </c>
      <c r="Z65" s="63">
        <v>4.7858428998590385E-2</v>
      </c>
      <c r="AA65" s="106">
        <v>4.9401849503014808E-2</v>
      </c>
      <c r="AB65" s="106">
        <v>7.2910705894549954E-2</v>
      </c>
      <c r="AC65" s="106">
        <v>6.916882066592267E-2</v>
      </c>
      <c r="AD65" s="56">
        <v>0.1407532116910104</v>
      </c>
      <c r="AE65" s="56">
        <v>0.10503486877134648</v>
      </c>
      <c r="AF65" s="56">
        <v>0.10385752635084256</v>
      </c>
      <c r="AG65" s="56">
        <v>9.3484642194806344E-2</v>
      </c>
    </row>
    <row r="66" spans="1:33" ht="14.45" customHeight="1">
      <c r="A66" s="52" t="s">
        <v>198</v>
      </c>
      <c r="B66" s="56"/>
      <c r="C66" s="56"/>
      <c r="D66" s="56"/>
      <c r="E66" s="56"/>
      <c r="F66" s="56"/>
      <c r="G66" s="56"/>
      <c r="H66" s="56"/>
      <c r="I66" s="56"/>
      <c r="J66" s="56"/>
      <c r="K66" s="56"/>
      <c r="L66" s="56"/>
      <c r="M66" s="56"/>
      <c r="N66" s="56"/>
      <c r="O66" s="56"/>
      <c r="P66" s="56"/>
      <c r="Q66" s="56"/>
      <c r="S66" s="56">
        <v>7.3000000000000009E-2</v>
      </c>
      <c r="T66" s="56">
        <v>0</v>
      </c>
      <c r="U66" s="56">
        <v>-1.4994618795280898E-2</v>
      </c>
      <c r="V66" s="56">
        <v>-0.51059510111210271</v>
      </c>
      <c r="W66" s="106">
        <v>-0.540222433099393</v>
      </c>
      <c r="X66" s="106">
        <v>-0.52587302616132847</v>
      </c>
      <c r="Y66" s="106">
        <v>-0.47175076157133322</v>
      </c>
      <c r="Z66" s="63">
        <v>-2.1328551565757969E-3</v>
      </c>
      <c r="AA66" s="106">
        <v>-7.6029555069825339E-3</v>
      </c>
      <c r="AB66" s="106">
        <v>-1.1303723291230083E-2</v>
      </c>
      <c r="AC66" s="106">
        <v>-9.9507509997398547E-3</v>
      </c>
      <c r="AD66" s="56">
        <v>0</v>
      </c>
      <c r="AE66" s="56">
        <v>-6.2185454506066717E-2</v>
      </c>
      <c r="AF66" s="56">
        <v>-0.1115804416656726</v>
      </c>
      <c r="AG66" s="56">
        <v>-0.12323551522863996</v>
      </c>
    </row>
    <row r="67" spans="1:33" ht="14.45" customHeight="1">
      <c r="A67" s="52" t="s">
        <v>199</v>
      </c>
      <c r="B67" s="49"/>
      <c r="C67" s="49"/>
      <c r="D67" s="49"/>
      <c r="E67" s="49"/>
      <c r="F67" s="49"/>
      <c r="G67" s="49"/>
      <c r="H67" s="49"/>
      <c r="I67" s="49"/>
      <c r="J67" s="49"/>
      <c r="K67" s="49"/>
      <c r="L67" s="49"/>
      <c r="M67" s="56"/>
      <c r="N67" s="56"/>
      <c r="O67" s="56"/>
      <c r="P67" s="56"/>
      <c r="Q67" s="56"/>
      <c r="R67" s="56"/>
      <c r="S67" s="56">
        <v>3.6487466360939358E-3</v>
      </c>
      <c r="T67" s="56">
        <v>-5.6160807401442331E-3</v>
      </c>
      <c r="U67" s="56">
        <v>-1.8756542701703627E-3</v>
      </c>
      <c r="V67" s="56">
        <v>-1.0094357512980268E-2</v>
      </c>
      <c r="W67" s="56">
        <v>-3.9992451079269298E-3</v>
      </c>
      <c r="X67" s="56">
        <v>-8.7570533861969224E-4</v>
      </c>
      <c r="Y67" s="56">
        <v>7.4511079691194082E-3</v>
      </c>
      <c r="Z67" s="56">
        <v>2.0231564639059396E-2</v>
      </c>
      <c r="AA67" s="56">
        <v>3.3266702052770381E-2</v>
      </c>
      <c r="AB67" s="56">
        <v>2.4326102997387355E-2</v>
      </c>
      <c r="AC67" s="56">
        <v>1.8909651669085648E-2</v>
      </c>
      <c r="AD67" s="56">
        <v>5.4098223900744591E-2</v>
      </c>
      <c r="AE67" s="56">
        <v>5.9594196402778188E-2</v>
      </c>
      <c r="AF67" s="56">
        <v>6.2231418112366994E-2</v>
      </c>
      <c r="AG67" s="56">
        <v>6.2370496125504715E-2</v>
      </c>
    </row>
    <row r="68" spans="1:33" ht="14.45" customHeight="1" thickBot="1">
      <c r="A68" s="54" t="s">
        <v>23</v>
      </c>
      <c r="B68" s="54"/>
      <c r="C68" s="54"/>
      <c r="D68" s="54"/>
      <c r="E68" s="54"/>
      <c r="F68" s="54"/>
      <c r="G68" s="54"/>
      <c r="H68" s="54"/>
      <c r="I68" s="54"/>
      <c r="J68" s="54"/>
      <c r="K68" s="54"/>
      <c r="L68" s="54"/>
      <c r="M68" s="107">
        <v>0.16288917150068172</v>
      </c>
      <c r="N68" s="107"/>
      <c r="O68" s="107"/>
      <c r="P68" s="107"/>
      <c r="Q68" s="107">
        <v>2.9358382485941137E-2</v>
      </c>
      <c r="R68" s="107">
        <v>0.13811309135695149</v>
      </c>
      <c r="S68" s="107">
        <v>0.11464874663609394</v>
      </c>
      <c r="T68" s="107">
        <v>8.7573266318402787E-2</v>
      </c>
      <c r="U68" s="107">
        <v>3.8339445553643436E-2</v>
      </c>
      <c r="V68" s="107">
        <v>-0.3656315187920598</v>
      </c>
      <c r="W68" s="107">
        <v>-0.36136851835601813</v>
      </c>
      <c r="X68" s="107">
        <v>-0.38614524793152361</v>
      </c>
      <c r="Y68" s="107">
        <v>-0.31031893995320381</v>
      </c>
      <c r="Z68" s="107">
        <v>6.5370724967884097E-2</v>
      </c>
      <c r="AA68" s="107">
        <v>7.5334756306443706E-2</v>
      </c>
      <c r="AB68" s="107">
        <v>8.6123205988127408E-2</v>
      </c>
      <c r="AC68" s="107">
        <v>7.8257438316400529E-2</v>
      </c>
      <c r="AD68" s="107">
        <v>0.19485143559175497</v>
      </c>
      <c r="AE68" s="107">
        <v>0.10216766496413454</v>
      </c>
      <c r="AF68" s="107">
        <v>5.4323916404405148E-2</v>
      </c>
      <c r="AG68" s="107">
        <v>3.2619623091671102E-2</v>
      </c>
    </row>
    <row r="69" spans="1:33" ht="14.45" customHeight="1">
      <c r="A69" s="13" t="s">
        <v>336</v>
      </c>
    </row>
    <row r="70" spans="1:33" ht="14.45" customHeight="1">
      <c r="A70" s="40" t="s">
        <v>273</v>
      </c>
    </row>
    <row r="71" spans="1:33" ht="14.45" customHeight="1" thickBot="1">
      <c r="A71" s="41" t="s">
        <v>2</v>
      </c>
      <c r="V71" s="147"/>
      <c r="W71" s="147"/>
      <c r="X71" s="147"/>
      <c r="Y71" s="147"/>
      <c r="Z71" s="147"/>
      <c r="AA71" s="147"/>
      <c r="AB71" s="147"/>
      <c r="AC71" s="147"/>
      <c r="AD71" s="147"/>
      <c r="AE71" s="147"/>
      <c r="AF71" s="147"/>
      <c r="AG71" s="147"/>
    </row>
    <row r="72" spans="1:33" ht="14.45" customHeight="1" thickBot="1">
      <c r="A72" s="48" t="s">
        <v>20</v>
      </c>
      <c r="B72" s="42" t="s">
        <v>163</v>
      </c>
      <c r="C72" s="42" t="s">
        <v>164</v>
      </c>
      <c r="D72" s="42" t="s">
        <v>165</v>
      </c>
      <c r="E72" s="42" t="s">
        <v>166</v>
      </c>
      <c r="F72" s="42" t="s">
        <v>32</v>
      </c>
      <c r="G72" s="42" t="s">
        <v>33</v>
      </c>
      <c r="H72" s="42" t="s">
        <v>34</v>
      </c>
      <c r="I72" s="42" t="s">
        <v>35</v>
      </c>
      <c r="J72" s="42" t="s">
        <v>145</v>
      </c>
      <c r="K72" s="42" t="s">
        <v>146</v>
      </c>
      <c r="L72" s="42" t="s">
        <v>147</v>
      </c>
      <c r="M72" s="42" t="s">
        <v>148</v>
      </c>
      <c r="N72" s="42" t="s">
        <v>36</v>
      </c>
      <c r="O72" s="42" t="s">
        <v>37</v>
      </c>
      <c r="P72" s="42" t="s">
        <v>38</v>
      </c>
      <c r="Q72" s="42" t="s">
        <v>39</v>
      </c>
      <c r="R72" s="42" t="s">
        <v>40</v>
      </c>
      <c r="S72" s="42" t="s">
        <v>41</v>
      </c>
      <c r="T72" s="42" t="s">
        <v>42</v>
      </c>
      <c r="U72" s="42" t="s">
        <v>43</v>
      </c>
      <c r="V72" s="42" t="s">
        <v>248</v>
      </c>
      <c r="W72" s="42" t="s">
        <v>249</v>
      </c>
      <c r="X72" s="42" t="s">
        <v>250</v>
      </c>
      <c r="Y72" s="42" t="s">
        <v>251</v>
      </c>
      <c r="Z72" s="42" t="s">
        <v>252</v>
      </c>
      <c r="AA72" s="42" t="s">
        <v>298</v>
      </c>
      <c r="AB72" s="42" t="s">
        <v>313</v>
      </c>
      <c r="AC72" s="42" t="s">
        <v>330</v>
      </c>
      <c r="AD72" s="42" t="s">
        <v>343</v>
      </c>
      <c r="AE72" s="42" t="s">
        <v>348</v>
      </c>
      <c r="AF72" s="42" t="s">
        <v>353</v>
      </c>
      <c r="AG72" s="42" t="s">
        <v>357</v>
      </c>
    </row>
    <row r="73" spans="1:33" ht="14.45" customHeight="1" thickTop="1">
      <c r="A73" s="62" t="s">
        <v>22</v>
      </c>
      <c r="B73" s="51"/>
      <c r="C73" s="51"/>
      <c r="D73" s="51"/>
      <c r="E73" s="51"/>
      <c r="F73" s="51"/>
      <c r="G73" s="51"/>
      <c r="H73" s="51"/>
      <c r="I73" s="51"/>
      <c r="J73" s="51"/>
      <c r="K73" s="51"/>
      <c r="L73" s="51"/>
      <c r="M73" s="51"/>
      <c r="N73" s="51">
        <v>330.286</v>
      </c>
      <c r="O73" s="51">
        <v>600.24199999999996</v>
      </c>
      <c r="P73" s="51">
        <v>508.017</v>
      </c>
      <c r="Q73" s="51">
        <v>613.68299999999999</v>
      </c>
      <c r="R73" s="51">
        <v>323.42</v>
      </c>
      <c r="S73" s="51">
        <v>468.90300000000002</v>
      </c>
      <c r="T73" s="51">
        <v>501.79199999999997</v>
      </c>
      <c r="U73" s="51">
        <v>486.24900000000002</v>
      </c>
      <c r="V73" s="51">
        <v>338.03699999999998</v>
      </c>
      <c r="W73" s="51">
        <v>448.25299999999999</v>
      </c>
      <c r="X73" s="51">
        <v>458.30900000000003</v>
      </c>
      <c r="Y73" s="51">
        <v>531.94200000000001</v>
      </c>
      <c r="Z73" s="51">
        <v>322.76799999999997</v>
      </c>
      <c r="AA73" s="51">
        <v>463.48399999999998</v>
      </c>
      <c r="AB73" s="51">
        <v>529.19000000000005</v>
      </c>
      <c r="AC73" s="51">
        <v>516.62599999999998</v>
      </c>
      <c r="AD73" s="51">
        <v>320.55500000000001</v>
      </c>
      <c r="AE73" s="51">
        <v>475.85199999999998</v>
      </c>
      <c r="AF73" s="51">
        <v>480.358</v>
      </c>
      <c r="AG73" s="51">
        <v>603.30100000000004</v>
      </c>
    </row>
    <row r="74" spans="1:33" ht="14.45" customHeight="1">
      <c r="A74" s="6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ht="14.45" customHeight="1">
      <c r="A75" s="150" t="s">
        <v>292</v>
      </c>
      <c r="B75" s="63"/>
      <c r="C75" s="63"/>
      <c r="D75" s="63"/>
      <c r="E75" s="63"/>
      <c r="F75" s="63"/>
      <c r="G75" s="63"/>
      <c r="H75" s="63"/>
      <c r="I75" s="63"/>
      <c r="J75" s="63"/>
      <c r="K75" s="63"/>
      <c r="L75" s="63"/>
      <c r="M75" s="63"/>
      <c r="N75" s="63"/>
      <c r="O75" s="63"/>
      <c r="P75" s="63"/>
      <c r="Q75" s="63"/>
      <c r="R75" s="149">
        <v>-346.9307</v>
      </c>
      <c r="S75" s="149">
        <v>-467.88130000000001</v>
      </c>
      <c r="T75" s="149">
        <v>-480.15099999999995</v>
      </c>
      <c r="U75" s="149">
        <v>-482.471</v>
      </c>
      <c r="V75" s="149">
        <v>-351.45399999999995</v>
      </c>
      <c r="W75" s="149">
        <v>-413.185</v>
      </c>
      <c r="X75" s="149">
        <v>-421.80500000000001</v>
      </c>
      <c r="Y75" s="149">
        <v>-509.19100000000003</v>
      </c>
      <c r="Z75" s="149">
        <v>-338.90699999999998</v>
      </c>
      <c r="AA75" s="149">
        <v>-444.58099999999996</v>
      </c>
      <c r="AB75" s="149">
        <v>-486.45600000000007</v>
      </c>
      <c r="AC75" s="149">
        <v>-493.67199999999997</v>
      </c>
      <c r="AD75" s="149">
        <v>-335.65000000000003</v>
      </c>
      <c r="AE75" s="149">
        <v>-466.60299999999995</v>
      </c>
      <c r="AF75" s="149">
        <v>-446.3</v>
      </c>
      <c r="AG75" s="149">
        <v>-577.50900000000001</v>
      </c>
    </row>
    <row r="76" spans="1:33" ht="14.45" customHeight="1">
      <c r="A76" s="62"/>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4.45" customHeight="1">
      <c r="A77" s="62" t="s">
        <v>25</v>
      </c>
      <c r="B77" s="51"/>
      <c r="C77" s="51"/>
      <c r="D77" s="51"/>
      <c r="E77" s="51"/>
      <c r="F77" s="51"/>
      <c r="G77" s="51"/>
      <c r="H77" s="51"/>
      <c r="I77" s="51"/>
      <c r="J77" s="51"/>
      <c r="K77" s="51"/>
      <c r="L77" s="51"/>
      <c r="M77" s="51"/>
      <c r="N77" s="51">
        <v>-30.385999999999999</v>
      </c>
      <c r="O77" s="51">
        <v>16.542000000000002</v>
      </c>
      <c r="P77" s="51">
        <v>13.707000000000001</v>
      </c>
      <c r="Q77" s="51">
        <v>14.807</v>
      </c>
      <c r="R77" s="51">
        <v>-23.5107</v>
      </c>
      <c r="S77" s="51">
        <v>1.0217000000000001</v>
      </c>
      <c r="T77" s="51">
        <v>21.641000000000002</v>
      </c>
      <c r="U77" s="51">
        <v>3.778</v>
      </c>
      <c r="V77" s="51">
        <v>-13.417</v>
      </c>
      <c r="W77" s="51">
        <v>35.067999999999998</v>
      </c>
      <c r="X77" s="51">
        <v>36.503999999999998</v>
      </c>
      <c r="Y77" s="51">
        <v>22.751000000000001</v>
      </c>
      <c r="Z77" s="51">
        <v>-16.138999999999999</v>
      </c>
      <c r="AA77" s="51">
        <v>18.902999999999999</v>
      </c>
      <c r="AB77" s="51">
        <v>42.734000000000002</v>
      </c>
      <c r="AC77" s="51">
        <v>22.954000000000001</v>
      </c>
      <c r="AD77" s="51">
        <v>-15.095000000000001</v>
      </c>
      <c r="AE77" s="51">
        <v>9.2490000000000006</v>
      </c>
      <c r="AF77" s="51">
        <v>34.058</v>
      </c>
      <c r="AG77" s="51">
        <v>25.791999999999998</v>
      </c>
    </row>
    <row r="78" spans="1:33" ht="14.45" customHeight="1">
      <c r="A78" s="52" t="s">
        <v>264</v>
      </c>
      <c r="B78" s="51"/>
      <c r="C78" s="51"/>
      <c r="D78" s="51"/>
      <c r="E78" s="51"/>
      <c r="F78" s="51"/>
      <c r="G78" s="51"/>
      <c r="H78" s="51"/>
      <c r="I78" s="51"/>
      <c r="J78" s="51"/>
      <c r="K78" s="51"/>
      <c r="L78" s="51"/>
      <c r="M78" s="51"/>
      <c r="N78" s="63">
        <v>-9.1999055364138951E-2</v>
      </c>
      <c r="O78" s="63">
        <v>2.7558884583218108E-2</v>
      </c>
      <c r="P78" s="63">
        <v>2.6981380544351865E-2</v>
      </c>
      <c r="Q78" s="63">
        <v>2.4128092190919416E-2</v>
      </c>
      <c r="R78" s="56">
        <v>-7.2694020159544862E-2</v>
      </c>
      <c r="S78" s="56">
        <v>2.1789154686576969E-3</v>
      </c>
      <c r="T78" s="56">
        <v>4.3127431286270015E-2</v>
      </c>
      <c r="U78" s="56">
        <v>7.7696817885486652E-3</v>
      </c>
      <c r="V78" s="56">
        <v>-3.9690921408011552E-2</v>
      </c>
      <c r="W78" s="56">
        <v>7.8232605247483003E-2</v>
      </c>
      <c r="X78" s="56">
        <v>7.9649319563875012E-2</v>
      </c>
      <c r="Y78" s="56">
        <v>4.2769700456064763E-2</v>
      </c>
      <c r="Z78" s="56">
        <v>-5.0001858920339072E-2</v>
      </c>
      <c r="AA78" s="56">
        <v>4.0784579402956739E-2</v>
      </c>
      <c r="AB78" s="56">
        <v>8.0753604565467971E-2</v>
      </c>
      <c r="AC78" s="56">
        <v>4.4430593891906331E-2</v>
      </c>
      <c r="AD78" s="56">
        <v>-4.7090202929294514E-2</v>
      </c>
      <c r="AE78" s="56">
        <v>1.9436715617460892E-2</v>
      </c>
      <c r="AF78" s="56">
        <v>7.0901286124099114E-2</v>
      </c>
      <c r="AG78" s="56">
        <v>4.2751462371187848E-2</v>
      </c>
    </row>
    <row r="79" spans="1:33" ht="14.45" customHeight="1">
      <c r="A79" s="62"/>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spans="1:33" ht="14.45" customHeight="1">
      <c r="A80" s="52" t="s">
        <v>197</v>
      </c>
      <c r="B80" s="56"/>
      <c r="C80" s="56"/>
      <c r="D80" s="56"/>
      <c r="E80" s="56"/>
      <c r="F80" s="56"/>
      <c r="G80" s="56"/>
      <c r="H80" s="56"/>
      <c r="I80" s="56"/>
      <c r="J80" s="56"/>
      <c r="K80" s="56"/>
      <c r="L80" s="56"/>
      <c r="M80" s="56"/>
      <c r="N80" s="56"/>
      <c r="O80" s="56"/>
      <c r="P80" s="56"/>
      <c r="Q80" s="56"/>
      <c r="R80" s="56">
        <v>-6.134380506591261E-2</v>
      </c>
      <c r="S80" s="56">
        <v>-0.23499999999999999</v>
      </c>
      <c r="T80" s="56">
        <v>-9.0000000000000011E-3</v>
      </c>
      <c r="U80" s="56">
        <v>-0.20499999999999999</v>
      </c>
      <c r="V80" s="56">
        <v>9.0948837209302358E-2</v>
      </c>
      <c r="W80" s="106">
        <v>-4.6514307416900547E-4</v>
      </c>
      <c r="X80" s="106">
        <v>-5.8073868750348479E-2</v>
      </c>
      <c r="Y80" s="106">
        <v>8.0578265860753673E-2</v>
      </c>
      <c r="Z80" s="106">
        <v>-5.4366829666574891E-2</v>
      </c>
      <c r="AA80" s="106">
        <v>1.3980943797364399E-2</v>
      </c>
      <c r="AB80" s="106">
        <v>0.14769947786318816</v>
      </c>
      <c r="AC80" s="106">
        <v>-1.4661372856439203E-2</v>
      </c>
      <c r="AD80" s="106">
        <v>-2.0779631190204539E-2</v>
      </c>
      <c r="AE80" s="106">
        <v>-0.13355369333137712</v>
      </c>
      <c r="AF80" s="106">
        <v>-0.22739658723709824</v>
      </c>
      <c r="AG80" s="106">
        <v>2.0376442532896055E-2</v>
      </c>
    </row>
    <row r="81" spans="1:33" ht="14.45" customHeight="1">
      <c r="A81" s="52" t="s">
        <v>198</v>
      </c>
      <c r="B81" s="56"/>
      <c r="C81" s="56"/>
      <c r="D81" s="56"/>
      <c r="E81" s="56"/>
      <c r="F81" s="56"/>
      <c r="G81" s="56"/>
      <c r="H81" s="56"/>
      <c r="I81" s="56"/>
      <c r="J81" s="56"/>
      <c r="K81" s="56"/>
      <c r="L81" s="56"/>
      <c r="M81" s="56"/>
      <c r="N81" s="56"/>
      <c r="O81" s="56"/>
      <c r="P81" s="56"/>
      <c r="Q81" s="56"/>
      <c r="R81" s="56"/>
      <c r="S81" s="56">
        <v>9.9999999999988987E-5</v>
      </c>
      <c r="T81" s="56">
        <v>-2.1999999999999971E-4</v>
      </c>
      <c r="U81" s="56">
        <v>-1.5000000000001124E-4</v>
      </c>
      <c r="V81" s="56">
        <v>0</v>
      </c>
      <c r="W81" s="106">
        <v>0</v>
      </c>
      <c r="X81" s="106">
        <v>0</v>
      </c>
      <c r="Y81" s="106">
        <v>0</v>
      </c>
      <c r="Z81" s="106">
        <v>0</v>
      </c>
      <c r="AA81" s="106">
        <v>0</v>
      </c>
      <c r="AB81" s="106">
        <v>7.4447588853809865E-3</v>
      </c>
      <c r="AC81" s="106">
        <v>4.2561031089856094E-3</v>
      </c>
      <c r="AD81" s="106">
        <v>2.013830367322611E-3</v>
      </c>
      <c r="AE81" s="106">
        <v>0.12371732357535536</v>
      </c>
      <c r="AF81" s="106">
        <v>8.7722746083637157E-2</v>
      </c>
      <c r="AG81" s="106">
        <v>0.10481857281669926</v>
      </c>
    </row>
    <row r="82" spans="1:33" ht="14.45" customHeight="1">
      <c r="A82" s="52" t="s">
        <v>199</v>
      </c>
      <c r="B82" s="49"/>
      <c r="C82" s="49"/>
      <c r="D82" s="49"/>
      <c r="E82" s="49"/>
      <c r="F82" s="49"/>
      <c r="G82" s="49"/>
      <c r="H82" s="49"/>
      <c r="I82" s="49"/>
      <c r="J82" s="49"/>
      <c r="K82" s="49"/>
      <c r="L82" s="49"/>
      <c r="M82" s="56"/>
      <c r="N82" s="56"/>
      <c r="O82" s="56"/>
      <c r="P82" s="56"/>
      <c r="Q82" s="56"/>
      <c r="R82" s="56"/>
      <c r="S82" s="56">
        <v>1.6089920065573637E-2</v>
      </c>
      <c r="T82" s="56">
        <v>-3.0335269489013602E-3</v>
      </c>
      <c r="U82" s="56">
        <v>-2.5044404847453516E-3</v>
      </c>
      <c r="V82" s="56">
        <v>-4.2772093023256019E-2</v>
      </c>
      <c r="W82" s="56">
        <v>-4.3104680662210071E-2</v>
      </c>
      <c r="X82" s="56">
        <v>-2.9301775430715216E-2</v>
      </c>
      <c r="Y82" s="56">
        <v>1.3785966745804235E-2</v>
      </c>
      <c r="Z82" s="56">
        <v>9.1972180560115739E-3</v>
      </c>
      <c r="AA82" s="56">
        <v>1.999763526401388E-2</v>
      </c>
      <c r="AB82" s="56">
        <v>-4.8657128705720254E-4</v>
      </c>
      <c r="AC82" s="56">
        <v>-1.8387342981001864E-2</v>
      </c>
      <c r="AD82" s="56">
        <v>1.1909482972289664E-2</v>
      </c>
      <c r="AE82" s="56">
        <v>3.6521217560908203E-2</v>
      </c>
      <c r="AF82" s="56">
        <v>4.7396965173189261E-2</v>
      </c>
      <c r="AG82" s="56">
        <v>4.2576254389055324E-2</v>
      </c>
    </row>
    <row r="83" spans="1:33" ht="14.45" customHeight="1" thickBot="1">
      <c r="A83" s="54" t="s">
        <v>23</v>
      </c>
      <c r="B83" s="54"/>
      <c r="C83" s="54"/>
      <c r="D83" s="54"/>
      <c r="E83" s="54"/>
      <c r="F83" s="54"/>
      <c r="G83" s="54"/>
      <c r="H83" s="54"/>
      <c r="I83" s="54"/>
      <c r="J83" s="54"/>
      <c r="K83" s="54"/>
      <c r="L83" s="54"/>
      <c r="M83" s="55"/>
      <c r="N83" s="55">
        <v>2.9400438994130838</v>
      </c>
      <c r="O83" s="55">
        <v>2.6985766220962475</v>
      </c>
      <c r="P83" s="55">
        <v>1.3630566137787641</v>
      </c>
      <c r="Q83" s="55">
        <v>0.44135877134676949</v>
      </c>
      <c r="R83" s="55">
        <v>-2.0788044300999675E-2</v>
      </c>
      <c r="S83" s="55">
        <v>-0.21881007993442636</v>
      </c>
      <c r="T83" s="55">
        <v>-1.2253526948901361E-2</v>
      </c>
      <c r="U83" s="55">
        <v>-0.20765444048474535</v>
      </c>
      <c r="V83" s="55">
        <v>4.8755592233852951E-2</v>
      </c>
      <c r="W83" s="55">
        <v>-4.3224817717671615E-2</v>
      </c>
      <c r="X83" s="55">
        <v>-8.7015677603139441E-2</v>
      </c>
      <c r="Y83" s="55">
        <v>9.4751616581121301E-2</v>
      </c>
      <c r="Z83" s="55">
        <v>-4.5169611610563321E-2</v>
      </c>
      <c r="AA83" s="55">
        <v>3.3978579061378245E-2</v>
      </c>
      <c r="AB83" s="55">
        <v>0.15465766546151194</v>
      </c>
      <c r="AC83" s="55">
        <v>-2.8792612728455458E-2</v>
      </c>
      <c r="AD83" s="55">
        <v>-6.856317850592264E-3</v>
      </c>
      <c r="AE83" s="55">
        <v>2.6684847804886447E-2</v>
      </c>
      <c r="AF83" s="55">
        <v>-9.2276875980271789E-2</v>
      </c>
      <c r="AG83" s="55">
        <v>0.16777126973865067</v>
      </c>
    </row>
    <row r="84" spans="1:33" ht="14.45" customHeight="1">
      <c r="A84" s="13" t="s">
        <v>337</v>
      </c>
    </row>
    <row r="85" spans="1:33">
      <c r="A85" s="201" t="s">
        <v>352</v>
      </c>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row>
    <row r="86" spans="1:33" ht="14.45" customHeight="1">
      <c r="A86" s="13"/>
    </row>
    <row r="87" spans="1:33" ht="14.45" customHeight="1">
      <c r="A87" s="40" t="s">
        <v>273</v>
      </c>
    </row>
    <row r="88" spans="1:33" ht="14.45" customHeight="1" thickBot="1">
      <c r="A88" s="41" t="s">
        <v>47</v>
      </c>
      <c r="V88" s="147"/>
      <c r="W88" s="147"/>
      <c r="X88" s="147"/>
      <c r="Y88" s="147"/>
      <c r="Z88" s="147"/>
      <c r="AA88" s="147"/>
      <c r="AB88" s="147"/>
      <c r="AC88" s="147"/>
      <c r="AD88" s="147"/>
      <c r="AE88" s="147"/>
      <c r="AF88" s="147"/>
      <c r="AG88" s="147"/>
    </row>
    <row r="89" spans="1:33" ht="14.45" customHeight="1" thickBot="1">
      <c r="A89" s="48" t="s">
        <v>20</v>
      </c>
      <c r="B89" s="42" t="s">
        <v>163</v>
      </c>
      <c r="C89" s="42" t="s">
        <v>164</v>
      </c>
      <c r="D89" s="42" t="s">
        <v>165</v>
      </c>
      <c r="E89" s="42" t="s">
        <v>166</v>
      </c>
      <c r="F89" s="42" t="s">
        <v>32</v>
      </c>
      <c r="G89" s="42" t="s">
        <v>33</v>
      </c>
      <c r="H89" s="42" t="s">
        <v>34</v>
      </c>
      <c r="I89" s="42" t="s">
        <v>35</v>
      </c>
      <c r="J89" s="42" t="s">
        <v>145</v>
      </c>
      <c r="K89" s="42" t="s">
        <v>146</v>
      </c>
      <c r="L89" s="42" t="s">
        <v>147</v>
      </c>
      <c r="M89" s="42" t="s">
        <v>148</v>
      </c>
      <c r="N89" s="42" t="s">
        <v>36</v>
      </c>
      <c r="O89" s="42" t="s">
        <v>37</v>
      </c>
      <c r="P89" s="42" t="s">
        <v>38</v>
      </c>
      <c r="Q89" s="42" t="s">
        <v>39</v>
      </c>
      <c r="R89" s="42" t="s">
        <v>40</v>
      </c>
      <c r="S89" s="42" t="s">
        <v>41</v>
      </c>
      <c r="T89" s="42" t="s">
        <v>42</v>
      </c>
      <c r="U89" s="42" t="s">
        <v>43</v>
      </c>
      <c r="V89" s="42" t="s">
        <v>248</v>
      </c>
      <c r="W89" s="42" t="s">
        <v>249</v>
      </c>
      <c r="X89" s="42" t="s">
        <v>250</v>
      </c>
      <c r="Y89" s="42" t="s">
        <v>251</v>
      </c>
      <c r="Z89" s="42" t="s">
        <v>252</v>
      </c>
      <c r="AA89" s="42" t="s">
        <v>298</v>
      </c>
      <c r="AB89" s="42" t="s">
        <v>313</v>
      </c>
      <c r="AC89" s="42" t="s">
        <v>330</v>
      </c>
      <c r="AD89" s="42" t="s">
        <v>343</v>
      </c>
      <c r="AE89" s="42" t="s">
        <v>348</v>
      </c>
      <c r="AF89" s="42" t="s">
        <v>353</v>
      </c>
      <c r="AG89" s="42" t="s">
        <v>357</v>
      </c>
    </row>
    <row r="90" spans="1:33" ht="15.75" thickTop="1">
      <c r="A90" s="62" t="s">
        <v>22</v>
      </c>
      <c r="B90" s="51"/>
      <c r="C90" s="51"/>
      <c r="D90" s="51"/>
      <c r="E90" s="51"/>
      <c r="F90" s="51"/>
      <c r="G90" s="51"/>
      <c r="H90" s="51"/>
      <c r="I90" s="51"/>
      <c r="J90" s="51"/>
      <c r="K90" s="51"/>
      <c r="L90" s="51"/>
      <c r="M90" s="51">
        <v>886.86800000000005</v>
      </c>
      <c r="N90" s="51">
        <v>330.286</v>
      </c>
      <c r="O90" s="51">
        <v>930.52800000000002</v>
      </c>
      <c r="P90" s="51">
        <v>1438.5450000000001</v>
      </c>
      <c r="Q90" s="51">
        <v>2052.2280000000001</v>
      </c>
      <c r="R90" s="51">
        <v>323.42</v>
      </c>
      <c r="S90" s="51">
        <v>792.32300000000009</v>
      </c>
      <c r="T90" s="51">
        <v>1294.115</v>
      </c>
      <c r="U90" s="51">
        <v>1780.364</v>
      </c>
      <c r="V90" s="51">
        <v>338.03699999999998</v>
      </c>
      <c r="W90" s="51">
        <v>786.29</v>
      </c>
      <c r="X90" s="51">
        <v>1244.5989999999999</v>
      </c>
      <c r="Y90" s="51">
        <v>1776.5409999999999</v>
      </c>
      <c r="Z90" s="51">
        <v>322.76799999999997</v>
      </c>
      <c r="AA90" s="51">
        <v>786.25199999999995</v>
      </c>
      <c r="AB90" s="51">
        <v>1315.442</v>
      </c>
      <c r="AC90" s="51">
        <v>1832.068</v>
      </c>
      <c r="AD90" s="51">
        <v>320.55500000000001</v>
      </c>
      <c r="AE90" s="51">
        <v>796.40699999999993</v>
      </c>
      <c r="AF90" s="51">
        <v>1276.7649999999999</v>
      </c>
      <c r="AG90" s="51">
        <v>1880.0659999999998</v>
      </c>
    </row>
    <row r="91" spans="1:33">
      <c r="A91" s="62"/>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spans="1:33">
      <c r="A92" s="150" t="s">
        <v>292</v>
      </c>
      <c r="B92" s="63"/>
      <c r="C92" s="63"/>
      <c r="D92" s="63"/>
      <c r="E92" s="63"/>
      <c r="F92" s="63"/>
      <c r="G92" s="63"/>
      <c r="H92" s="63"/>
      <c r="I92" s="63"/>
      <c r="J92" s="63"/>
      <c r="K92" s="63"/>
      <c r="L92" s="63"/>
      <c r="M92" s="63"/>
      <c r="N92" s="63"/>
      <c r="O92" s="63"/>
      <c r="P92" s="63"/>
      <c r="Q92" s="63"/>
      <c r="R92" s="149">
        <v>-346.9307</v>
      </c>
      <c r="S92" s="149">
        <v>-814.81200000000013</v>
      </c>
      <c r="T92" s="149">
        <v>-1294.963</v>
      </c>
      <c r="U92" s="149">
        <v>-1777.434</v>
      </c>
      <c r="V92" s="149">
        <v>-351.45399999999995</v>
      </c>
      <c r="W92" s="149">
        <v>-764.63900000000001</v>
      </c>
      <c r="X92" s="149">
        <v>-1186.444</v>
      </c>
      <c r="Y92" s="149">
        <v>-1695.635</v>
      </c>
      <c r="Z92" s="149">
        <v>-338.90699999999998</v>
      </c>
      <c r="AA92" s="149">
        <v>-783.48799999999994</v>
      </c>
      <c r="AB92" s="149">
        <v>-1269.944</v>
      </c>
      <c r="AC92" s="149">
        <v>-1763.616</v>
      </c>
      <c r="AD92" s="149">
        <v>-335.65000000000003</v>
      </c>
      <c r="AE92" s="149">
        <v>-802.25299999999993</v>
      </c>
      <c r="AF92" s="149">
        <v>-1248.5529999999999</v>
      </c>
      <c r="AG92" s="149">
        <v>-1826.0619999999999</v>
      </c>
    </row>
    <row r="93" spans="1:33">
      <c r="A93" s="62"/>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1:33">
      <c r="A94" s="62" t="s">
        <v>25</v>
      </c>
      <c r="B94" s="51"/>
      <c r="C94" s="51"/>
      <c r="D94" s="51"/>
      <c r="E94" s="51"/>
      <c r="F94" s="51"/>
      <c r="G94" s="51"/>
      <c r="H94" s="51"/>
      <c r="I94" s="51"/>
      <c r="J94" s="51"/>
      <c r="K94" s="51"/>
      <c r="L94" s="51"/>
      <c r="M94" s="51">
        <v>-7.6950000000000003</v>
      </c>
      <c r="N94" s="51">
        <v>-30.385999999999999</v>
      </c>
      <c r="O94" s="51">
        <v>-13.843999999999998</v>
      </c>
      <c r="P94" s="51">
        <v>-0.1369999999999969</v>
      </c>
      <c r="Q94" s="51">
        <v>14.67</v>
      </c>
      <c r="R94" s="51">
        <v>-23.5107</v>
      </c>
      <c r="S94" s="51">
        <v>-22.489000000000001</v>
      </c>
      <c r="T94" s="51">
        <v>-0.84799999999999898</v>
      </c>
      <c r="U94" s="51">
        <v>2.93</v>
      </c>
      <c r="V94" s="51">
        <v>-13.417</v>
      </c>
      <c r="W94" s="51">
        <v>21.651</v>
      </c>
      <c r="X94" s="51">
        <v>58.155000000000001</v>
      </c>
      <c r="Y94" s="51">
        <v>80.906000000000006</v>
      </c>
      <c r="Z94" s="51">
        <v>-16.138999999999999</v>
      </c>
      <c r="AA94" s="51">
        <v>2.7639999999999993</v>
      </c>
      <c r="AB94" s="51">
        <v>45.498000000000005</v>
      </c>
      <c r="AC94" s="51">
        <v>68.451999999999998</v>
      </c>
      <c r="AD94" s="51">
        <v>-15.095000000000001</v>
      </c>
      <c r="AE94" s="51">
        <v>-5.8460000000000001</v>
      </c>
      <c r="AF94" s="51">
        <v>28.212</v>
      </c>
      <c r="AG94" s="51">
        <v>54.003999999999998</v>
      </c>
    </row>
    <row r="95" spans="1:33">
      <c r="A95" s="52" t="s">
        <v>264</v>
      </c>
      <c r="B95" s="51"/>
      <c r="C95" s="51"/>
      <c r="D95" s="51"/>
      <c r="E95" s="51"/>
      <c r="F95" s="51"/>
      <c r="G95" s="51"/>
      <c r="H95" s="51"/>
      <c r="I95" s="51"/>
      <c r="J95" s="51"/>
      <c r="K95" s="51"/>
      <c r="L95" s="51"/>
      <c r="M95" s="63">
        <v>-8.6766012529485778E-3</v>
      </c>
      <c r="N95" s="63">
        <v>-9.1999055364138951E-2</v>
      </c>
      <c r="O95" s="63">
        <v>-1.4877574882217404E-2</v>
      </c>
      <c r="P95" s="63">
        <v>-9.5235116037382833E-5</v>
      </c>
      <c r="Q95" s="63">
        <v>7.1483285482899558E-3</v>
      </c>
      <c r="R95" s="56">
        <v>-7.2694020159544862E-2</v>
      </c>
      <c r="S95" s="56">
        <v>-2.8383626374597227E-2</v>
      </c>
      <c r="T95" s="56">
        <v>-6.5527406760604659E-4</v>
      </c>
      <c r="U95" s="56">
        <v>1.6457308730124852E-3</v>
      </c>
      <c r="V95" s="56">
        <v>-3.9690921408011552E-2</v>
      </c>
      <c r="W95" s="56">
        <v>2.7535642065904437E-2</v>
      </c>
      <c r="X95" s="56">
        <v>4.6725893239509278E-2</v>
      </c>
      <c r="Y95" s="56">
        <v>4.5541307518374194E-2</v>
      </c>
      <c r="Z95" s="56">
        <v>-5.0001858920339072E-2</v>
      </c>
      <c r="AA95" s="56">
        <v>3.5154123614311943E-3</v>
      </c>
      <c r="AB95" s="56">
        <v>3.4587613897077943E-2</v>
      </c>
      <c r="AC95" s="56">
        <v>3.7363241975734526E-2</v>
      </c>
      <c r="AD95" s="56">
        <v>-4.7090202929294514E-2</v>
      </c>
      <c r="AE95" s="56">
        <v>-7.3404678763496559E-3</v>
      </c>
      <c r="AF95" s="56">
        <v>2.2096470376302611E-2</v>
      </c>
      <c r="AG95" s="56">
        <v>2.8724523500770718E-2</v>
      </c>
    </row>
    <row r="96" spans="1:33">
      <c r="A96" s="62"/>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c r="A97" s="52" t="s">
        <v>197</v>
      </c>
      <c r="B97" s="56"/>
      <c r="C97" s="56"/>
      <c r="D97" s="56"/>
      <c r="E97" s="56"/>
      <c r="F97" s="56"/>
      <c r="G97" s="56"/>
      <c r="H97" s="56"/>
      <c r="I97" s="56"/>
      <c r="J97" s="56"/>
      <c r="K97" s="56"/>
      <c r="L97" s="56"/>
      <c r="M97" s="158"/>
      <c r="N97" s="158"/>
      <c r="O97" s="158"/>
      <c r="P97" s="158"/>
      <c r="Q97" s="158"/>
      <c r="R97" s="63">
        <v>-6.134380506591261E-2</v>
      </c>
      <c r="S97" s="158">
        <v>-0.17300000000000001</v>
      </c>
      <c r="T97" s="158">
        <v>-0.115353360513574</v>
      </c>
      <c r="U97" s="158">
        <v>-0.14219999999999999</v>
      </c>
      <c r="V97" s="143">
        <v>9.0948837209302358E-2</v>
      </c>
      <c r="W97" s="108">
        <v>3.6797261787245183E-2</v>
      </c>
      <c r="X97" s="108">
        <v>-3.9432146167972526E-5</v>
      </c>
      <c r="Y97" s="108">
        <v>2.1982258413485223E-2</v>
      </c>
      <c r="Z97" s="108">
        <v>-5.4366829666574891E-2</v>
      </c>
      <c r="AA97" s="108">
        <v>-1.5402714011369801E-2</v>
      </c>
      <c r="AB97" s="108">
        <v>4.4657757237471563E-2</v>
      </c>
      <c r="AC97" s="108">
        <v>2.6896086271017694E-2</v>
      </c>
      <c r="AD97" s="106">
        <v>-2.0779631190204539E-2</v>
      </c>
      <c r="AE97" s="106">
        <v>-8.7258283603730113E-2</v>
      </c>
      <c r="AF97" s="106">
        <v>-0.14363461102808028</v>
      </c>
      <c r="AG97" s="106">
        <v>-9.7385031559963919E-2</v>
      </c>
    </row>
    <row r="98" spans="1:33">
      <c r="A98" s="52" t="s">
        <v>198</v>
      </c>
      <c r="B98" s="56"/>
      <c r="C98" s="56"/>
      <c r="D98" s="56"/>
      <c r="E98" s="56"/>
      <c r="F98" s="56"/>
      <c r="G98" s="56"/>
      <c r="H98" s="56"/>
      <c r="I98" s="56"/>
      <c r="J98" s="56"/>
      <c r="K98" s="56"/>
      <c r="L98" s="56"/>
      <c r="M98" s="158"/>
      <c r="N98" s="158"/>
      <c r="O98" s="158"/>
      <c r="P98" s="158"/>
      <c r="Q98" s="158"/>
      <c r="S98" s="158">
        <v>0</v>
      </c>
      <c r="T98" s="158">
        <v>0</v>
      </c>
      <c r="U98" s="158">
        <v>0</v>
      </c>
      <c r="V98" s="143">
        <v>0</v>
      </c>
      <c r="W98" s="108">
        <v>0</v>
      </c>
      <c r="X98" s="108">
        <v>0</v>
      </c>
      <c r="Y98" s="108">
        <v>0</v>
      </c>
      <c r="Z98" s="108">
        <v>0</v>
      </c>
      <c r="AA98" s="108">
        <v>0</v>
      </c>
      <c r="AB98" s="108">
        <v>2.741445236578377E-3</v>
      </c>
      <c r="AC98" s="108">
        <v>3.1949727025721852E-3</v>
      </c>
      <c r="AD98" s="106">
        <v>2.013830367322611E-3</v>
      </c>
      <c r="AE98" s="106">
        <v>7.3756251176467669E-2</v>
      </c>
      <c r="AF98" s="106">
        <v>7.9374841308092692E-2</v>
      </c>
      <c r="AG98" s="106">
        <v>8.6549735053502386E-2</v>
      </c>
    </row>
    <row r="99" spans="1:33" ht="12" customHeight="1">
      <c r="A99" s="52" t="s">
        <v>199</v>
      </c>
      <c r="B99" s="49"/>
      <c r="C99" s="49"/>
      <c r="D99" s="49"/>
      <c r="E99" s="49"/>
      <c r="F99" s="49"/>
      <c r="G99" s="49"/>
      <c r="H99" s="49"/>
      <c r="I99" s="49"/>
      <c r="J99" s="49"/>
      <c r="K99" s="49"/>
      <c r="L99" s="49"/>
      <c r="M99" s="158"/>
      <c r="N99" s="158"/>
      <c r="O99" s="158"/>
      <c r="P99" s="158"/>
      <c r="Q99" s="158"/>
      <c r="R99" s="158"/>
      <c r="S99" s="158">
        <v>2.4476795969600146E-2</v>
      </c>
      <c r="T99" s="158">
        <v>1.4953303511533775E-2</v>
      </c>
      <c r="U99" s="158">
        <v>9.7273897442193835E-3</v>
      </c>
      <c r="V99" s="143">
        <v>-4.2772093023256019E-2</v>
      </c>
      <c r="W99" s="158">
        <v>-4.296911042212026E-2</v>
      </c>
      <c r="X99" s="158">
        <v>-3.7662338666466622E-2</v>
      </c>
      <c r="Y99" s="158">
        <v>-2.3608617342021576E-2</v>
      </c>
      <c r="Z99" s="158">
        <v>9.1972180560115739E-3</v>
      </c>
      <c r="AA99" s="158">
        <v>1.5354385786414682E-2</v>
      </c>
      <c r="AB99" s="158">
        <v>9.5211389371194777E-3</v>
      </c>
      <c r="AC99" s="158">
        <v>1.1646227134638476E-3</v>
      </c>
      <c r="AD99" s="56">
        <v>1.1909482972289664E-2</v>
      </c>
      <c r="AE99" s="56">
        <v>2.6417738841999605E-2</v>
      </c>
      <c r="AF99" s="56">
        <v>3.4857485164682123E-2</v>
      </c>
      <c r="AG99" s="56">
        <v>3.7034105720966659E-2</v>
      </c>
    </row>
    <row r="100" spans="1:33" ht="12" customHeight="1" thickBot="1">
      <c r="A100" s="54" t="s">
        <v>23</v>
      </c>
      <c r="B100" s="54"/>
      <c r="C100" s="54"/>
      <c r="D100" s="54"/>
      <c r="E100" s="54"/>
      <c r="F100" s="54"/>
      <c r="G100" s="54"/>
      <c r="H100" s="54"/>
      <c r="I100" s="54"/>
      <c r="J100" s="54"/>
      <c r="K100" s="54"/>
      <c r="L100" s="54"/>
      <c r="M100" s="107">
        <v>0.98069041913359256</v>
      </c>
      <c r="N100" s="107"/>
      <c r="O100" s="107"/>
      <c r="P100" s="107"/>
      <c r="Q100" s="107">
        <v>1.3140174186011899</v>
      </c>
      <c r="R100" s="55">
        <v>-2.0788044300999675E-2</v>
      </c>
      <c r="S100" s="107">
        <v>-0.14852320403039987</v>
      </c>
      <c r="T100" s="107">
        <v>-0.10040005700204023</v>
      </c>
      <c r="U100" s="107">
        <v>-0.13247261025578061</v>
      </c>
      <c r="V100" s="144">
        <v>4.8755592233852951E-2</v>
      </c>
      <c r="W100" s="107">
        <v>-5.7357749998103724E-3</v>
      </c>
      <c r="X100" s="107">
        <v>-3.7296104008613828E-2</v>
      </c>
      <c r="Y100" s="107">
        <v>-1.2239152018477251E-3</v>
      </c>
      <c r="Z100" s="107">
        <v>-4.5169611610563321E-2</v>
      </c>
      <c r="AA100" s="107">
        <v>-4.8328224955151988E-5</v>
      </c>
      <c r="AB100" s="107">
        <v>5.6920341411169417E-2</v>
      </c>
      <c r="AC100" s="107">
        <v>3.1255681687053727E-2</v>
      </c>
      <c r="AD100" s="55">
        <v>-6.856317850592264E-3</v>
      </c>
      <c r="AE100" s="55">
        <v>1.291570641473716E-2</v>
      </c>
      <c r="AF100" s="55">
        <v>-2.9402284555305469E-2</v>
      </c>
      <c r="AG100" s="55">
        <v>2.6198809214505125E-2</v>
      </c>
    </row>
    <row r="101" spans="1:33" ht="12" customHeight="1">
      <c r="A101" s="13" t="s">
        <v>337</v>
      </c>
    </row>
    <row r="102" spans="1:33">
      <c r="A102" s="201" t="s">
        <v>352</v>
      </c>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row>
    <row r="103" spans="1:33" ht="12" customHeight="1">
      <c r="A103" s="40" t="s">
        <v>156</v>
      </c>
    </row>
    <row r="104" spans="1:33" ht="12" customHeight="1" thickBot="1">
      <c r="A104" s="41" t="s">
        <v>2</v>
      </c>
      <c r="AA104" s="147"/>
      <c r="AB104" s="147"/>
      <c r="AC104" s="147"/>
      <c r="AD104" s="147"/>
      <c r="AE104" s="147"/>
      <c r="AF104" s="147"/>
      <c r="AG104" s="147"/>
    </row>
    <row r="105" spans="1:33" ht="12" customHeight="1" thickBot="1">
      <c r="A105" s="48" t="s">
        <v>20</v>
      </c>
      <c r="B105" s="42" t="s">
        <v>163</v>
      </c>
      <c r="C105" s="42" t="s">
        <v>164</v>
      </c>
      <c r="D105" s="42" t="s">
        <v>165</v>
      </c>
      <c r="E105" s="42" t="s">
        <v>166</v>
      </c>
      <c r="F105" s="42" t="s">
        <v>32</v>
      </c>
      <c r="G105" s="42" t="s">
        <v>33</v>
      </c>
      <c r="H105" s="42" t="s">
        <v>34</v>
      </c>
      <c r="I105" s="42" t="s">
        <v>35</v>
      </c>
      <c r="J105" s="42" t="s">
        <v>145</v>
      </c>
      <c r="K105" s="42" t="s">
        <v>146</v>
      </c>
      <c r="L105" s="42" t="s">
        <v>147</v>
      </c>
      <c r="M105" s="42" t="s">
        <v>148</v>
      </c>
      <c r="N105" s="42" t="s">
        <v>36</v>
      </c>
      <c r="O105" s="42" t="s">
        <v>37</v>
      </c>
      <c r="P105" s="42" t="s">
        <v>38</v>
      </c>
      <c r="Q105" s="42" t="s">
        <v>39</v>
      </c>
      <c r="R105" s="42" t="s">
        <v>40</v>
      </c>
      <c r="S105" s="42" t="s">
        <v>41</v>
      </c>
      <c r="T105" s="42" t="s">
        <v>42</v>
      </c>
      <c r="U105" s="42" t="s">
        <v>43</v>
      </c>
      <c r="V105" s="42" t="s">
        <v>44</v>
      </c>
      <c r="W105" s="42" t="s">
        <v>45</v>
      </c>
      <c r="X105" s="42" t="s">
        <v>212</v>
      </c>
      <c r="Y105" s="42" t="s">
        <v>229</v>
      </c>
      <c r="Z105" s="42" t="s">
        <v>231</v>
      </c>
      <c r="AA105" s="42" t="s">
        <v>298</v>
      </c>
      <c r="AB105" s="42" t="s">
        <v>313</v>
      </c>
      <c r="AC105" s="42" t="s">
        <v>330</v>
      </c>
      <c r="AD105" s="42" t="s">
        <v>343</v>
      </c>
      <c r="AE105" s="42" t="s">
        <v>349</v>
      </c>
      <c r="AF105" s="42" t="s">
        <v>354</v>
      </c>
      <c r="AG105" s="42" t="s">
        <v>358</v>
      </c>
    </row>
    <row r="106" spans="1:33" ht="12" customHeight="1" thickTop="1">
      <c r="A106" s="62" t="s">
        <v>22</v>
      </c>
      <c r="B106" s="51"/>
      <c r="C106" s="51"/>
      <c r="D106" s="51"/>
      <c r="E106" s="51"/>
      <c r="F106" s="51"/>
      <c r="G106" s="51"/>
      <c r="H106" s="51"/>
      <c r="I106" s="51"/>
      <c r="J106" s="51"/>
      <c r="K106" s="51"/>
      <c r="L106" s="51"/>
      <c r="M106" s="51"/>
      <c r="N106" s="51"/>
      <c r="O106" s="51"/>
      <c r="P106" s="51"/>
      <c r="Q106" s="51"/>
      <c r="R106" s="51">
        <v>0.40150000000000041</v>
      </c>
      <c r="S106" s="51">
        <v>0.33949999999999925</v>
      </c>
      <c r="T106" s="51">
        <v>95.275000000000006</v>
      </c>
      <c r="U106" s="51">
        <v>354.81850000000003</v>
      </c>
      <c r="V106" s="51">
        <v>248.46100000000001</v>
      </c>
      <c r="W106" s="51">
        <v>359.52100000000002</v>
      </c>
      <c r="X106" s="51">
        <v>320.971</v>
      </c>
      <c r="Y106" s="51">
        <v>397.19799999999998</v>
      </c>
      <c r="Z106" s="51">
        <v>291.84199999999998</v>
      </c>
      <c r="AA106" s="51">
        <v>609.92700000000002</v>
      </c>
      <c r="AB106" s="51">
        <v>797.69600000000003</v>
      </c>
      <c r="AC106" s="51">
        <v>1264.2090000000001</v>
      </c>
      <c r="AD106" s="51">
        <v>952.31600000000003</v>
      </c>
      <c r="AE106" s="51">
        <v>993.54499999999996</v>
      </c>
      <c r="AF106" s="51">
        <v>1024.49</v>
      </c>
      <c r="AG106" s="51">
        <v>1058.9849999999999</v>
      </c>
    </row>
    <row r="107" spans="1:33" s="191" customFormat="1" ht="12" customHeight="1">
      <c r="A107" s="52" t="s">
        <v>315</v>
      </c>
      <c r="B107" s="49"/>
      <c r="C107" s="49"/>
      <c r="D107" s="49"/>
      <c r="E107" s="49"/>
      <c r="F107" s="49"/>
      <c r="G107" s="49"/>
      <c r="H107" s="49"/>
      <c r="I107" s="49"/>
      <c r="J107" s="49"/>
      <c r="K107" s="49"/>
      <c r="L107" s="49"/>
      <c r="M107" s="49"/>
      <c r="N107" s="49"/>
      <c r="O107" s="49"/>
      <c r="P107" s="49"/>
      <c r="Q107" s="49"/>
      <c r="R107" s="49" t="s">
        <v>67</v>
      </c>
      <c r="S107" s="49" t="s">
        <v>67</v>
      </c>
      <c r="T107" s="49" t="s">
        <v>67</v>
      </c>
      <c r="U107" s="49" t="s">
        <v>67</v>
      </c>
      <c r="V107" s="49">
        <v>184.04400000000001</v>
      </c>
      <c r="W107" s="49">
        <v>280.71899999999999</v>
      </c>
      <c r="X107" s="49">
        <v>241.46899999999999</v>
      </c>
      <c r="Y107" s="49">
        <v>306.214</v>
      </c>
      <c r="Z107" s="49">
        <v>219.06</v>
      </c>
      <c r="AA107" s="49">
        <v>286.26799999999997</v>
      </c>
      <c r="AB107" s="49">
        <v>349.20000000000005</v>
      </c>
      <c r="AC107" s="49">
        <v>515.13199999999995</v>
      </c>
      <c r="AD107" s="49">
        <v>290.27300000000002</v>
      </c>
      <c r="AE107" s="49">
        <v>411.44200000000001</v>
      </c>
      <c r="AF107" s="49">
        <v>369.68</v>
      </c>
      <c r="AG107" s="49">
        <v>449.10300000000001</v>
      </c>
    </row>
    <row r="108" spans="1:33" s="191" customFormat="1" ht="12" customHeight="1">
      <c r="A108" s="52" t="s">
        <v>316</v>
      </c>
      <c r="B108" s="49"/>
      <c r="C108" s="49"/>
      <c r="D108" s="49"/>
      <c r="E108" s="49"/>
      <c r="F108" s="49"/>
      <c r="G108" s="49"/>
      <c r="H108" s="49"/>
      <c r="I108" s="49"/>
      <c r="J108" s="49"/>
      <c r="K108" s="49"/>
      <c r="L108" s="49"/>
      <c r="M108" s="49"/>
      <c r="N108" s="49"/>
      <c r="O108" s="49"/>
      <c r="P108" s="49"/>
      <c r="Q108" s="49"/>
      <c r="R108" s="49" t="s">
        <v>67</v>
      </c>
      <c r="S108" s="49" t="s">
        <v>67</v>
      </c>
      <c r="T108" s="49" t="s">
        <v>67</v>
      </c>
      <c r="U108" s="49" t="s">
        <v>67</v>
      </c>
      <c r="V108" s="49">
        <v>0</v>
      </c>
      <c r="W108" s="49">
        <v>0</v>
      </c>
      <c r="X108" s="49">
        <v>0</v>
      </c>
      <c r="Y108" s="49">
        <v>0</v>
      </c>
      <c r="Z108" s="49">
        <v>0</v>
      </c>
      <c r="AA108" s="49">
        <v>235.76</v>
      </c>
      <c r="AB108" s="49">
        <v>364.45600000000002</v>
      </c>
      <c r="AC108" s="49">
        <v>634.12</v>
      </c>
      <c r="AD108" s="49">
        <v>577.05700000000002</v>
      </c>
      <c r="AE108" s="49">
        <v>544.46500000000003</v>
      </c>
      <c r="AF108" s="49">
        <v>618.48800000000006</v>
      </c>
      <c r="AG108" s="49">
        <v>555.87199999999996</v>
      </c>
    </row>
    <row r="109" spans="1:33" s="191" customFormat="1" ht="12" customHeight="1">
      <c r="A109" s="52" t="s">
        <v>317</v>
      </c>
      <c r="B109" s="49"/>
      <c r="C109" s="49"/>
      <c r="D109" s="49"/>
      <c r="E109" s="49"/>
      <c r="F109" s="49"/>
      <c r="G109" s="49"/>
      <c r="H109" s="49"/>
      <c r="I109" s="49"/>
      <c r="J109" s="49"/>
      <c r="K109" s="49"/>
      <c r="L109" s="49"/>
      <c r="M109" s="49"/>
      <c r="N109" s="49"/>
      <c r="O109" s="49"/>
      <c r="P109" s="49"/>
      <c r="Q109" s="49"/>
      <c r="R109" s="49" t="s">
        <v>67</v>
      </c>
      <c r="S109" s="49" t="s">
        <v>67</v>
      </c>
      <c r="T109" s="49" t="s">
        <v>67</v>
      </c>
      <c r="U109" s="49" t="s">
        <v>67</v>
      </c>
      <c r="V109" s="49">
        <v>64.417000000000002</v>
      </c>
      <c r="W109" s="49">
        <v>78.802000000000021</v>
      </c>
      <c r="X109" s="49">
        <v>79.50200000000001</v>
      </c>
      <c r="Y109" s="49">
        <v>90.98399999999998</v>
      </c>
      <c r="Z109" s="49">
        <v>72.781999999999982</v>
      </c>
      <c r="AA109" s="49">
        <v>87.899000000000058</v>
      </c>
      <c r="AB109" s="49">
        <v>84.039999999999964</v>
      </c>
      <c r="AC109" s="49">
        <v>114.95700000000011</v>
      </c>
      <c r="AD109" s="49">
        <v>84.98599999999999</v>
      </c>
      <c r="AE109" s="49">
        <v>37.63799999999992</v>
      </c>
      <c r="AF109" s="49">
        <v>36.321999999999946</v>
      </c>
      <c r="AG109" s="49">
        <v>54.009999999999934</v>
      </c>
    </row>
    <row r="110" spans="1:33" ht="12" customHeight="1">
      <c r="A110" s="6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21.75" customHeight="1">
      <c r="A111" s="150" t="s">
        <v>318</v>
      </c>
      <c r="B111" s="51"/>
      <c r="C111" s="51"/>
      <c r="D111" s="51"/>
      <c r="E111" s="51"/>
      <c r="F111" s="51"/>
      <c r="G111" s="51"/>
      <c r="H111" s="51"/>
      <c r="I111" s="51"/>
      <c r="J111" s="51"/>
      <c r="K111" s="51"/>
      <c r="L111" s="51"/>
      <c r="M111" s="51"/>
      <c r="N111" s="51"/>
      <c r="O111" s="51"/>
      <c r="P111" s="51"/>
      <c r="Q111" s="51"/>
      <c r="R111" s="49" t="s">
        <v>67</v>
      </c>
      <c r="S111" s="49" t="s">
        <v>67</v>
      </c>
      <c r="T111" s="49" t="s">
        <v>67</v>
      </c>
      <c r="U111" s="49" t="s">
        <v>67</v>
      </c>
      <c r="V111" s="51">
        <v>-287.108</v>
      </c>
      <c r="W111" s="51">
        <v>-392.89400000000001</v>
      </c>
      <c r="X111" s="51">
        <v>-373.988</v>
      </c>
      <c r="Y111" s="51">
        <v>-464.38299999999998</v>
      </c>
      <c r="Z111" s="51">
        <v>-363.274</v>
      </c>
      <c r="AA111" s="51">
        <v>-629.19600000000003</v>
      </c>
      <c r="AB111" s="51">
        <v>-791.78500000000008</v>
      </c>
      <c r="AC111" s="51">
        <v>-1164.9480000000001</v>
      </c>
      <c r="AD111" s="51">
        <v>-907.76800000000003</v>
      </c>
      <c r="AE111" s="51">
        <v>-959.25799999999992</v>
      </c>
      <c r="AF111" s="51">
        <v>-946.49800000000005</v>
      </c>
      <c r="AG111" s="51">
        <v>-964.85599999999988</v>
      </c>
    </row>
    <row r="112" spans="1:33" ht="12.75" customHeight="1">
      <c r="A112" s="6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12" customHeight="1">
      <c r="A113" s="189" t="s">
        <v>319</v>
      </c>
      <c r="B113" s="51"/>
      <c r="C113" s="51"/>
      <c r="D113" s="51"/>
      <c r="E113" s="51"/>
      <c r="F113" s="51"/>
      <c r="G113" s="51"/>
      <c r="H113" s="51"/>
      <c r="I113" s="51"/>
      <c r="J113" s="51"/>
      <c r="K113" s="51"/>
      <c r="L113" s="51"/>
      <c r="M113" s="51"/>
      <c r="N113" s="51"/>
      <c r="O113" s="51"/>
      <c r="P113" s="51"/>
      <c r="Q113" s="51"/>
      <c r="R113" s="49" t="s">
        <v>67</v>
      </c>
      <c r="S113" s="49" t="s">
        <v>67</v>
      </c>
      <c r="T113" s="49" t="s">
        <v>67</v>
      </c>
      <c r="U113" s="49" t="s">
        <v>67</v>
      </c>
      <c r="V113" s="51">
        <v>-38.646999999999998</v>
      </c>
      <c r="W113" s="78">
        <v>-33.372999999999998</v>
      </c>
      <c r="X113" s="51">
        <v>-53.017000000000003</v>
      </c>
      <c r="Y113" s="51">
        <v>-67.185000000000002</v>
      </c>
      <c r="Z113" s="51">
        <v>-71.432000000000002</v>
      </c>
      <c r="AA113" s="51">
        <v>-19.268999999999998</v>
      </c>
      <c r="AB113" s="51">
        <v>5.9109999999999996</v>
      </c>
      <c r="AC113" s="51">
        <v>99.260999999999925</v>
      </c>
      <c r="AD113" s="51">
        <v>44.547999999999995</v>
      </c>
      <c r="AE113" s="51">
        <v>34.287000000000006</v>
      </c>
      <c r="AF113" s="51">
        <v>77.99199999999999</v>
      </c>
      <c r="AG113" s="51">
        <v>94.129000000000005</v>
      </c>
    </row>
    <row r="114" spans="1:33" s="191" customFormat="1" ht="12" customHeight="1">
      <c r="A114" s="190" t="s">
        <v>320</v>
      </c>
      <c r="B114" s="49"/>
      <c r="C114" s="49"/>
      <c r="D114" s="49"/>
      <c r="E114" s="49"/>
      <c r="F114" s="49"/>
      <c r="G114" s="49"/>
      <c r="H114" s="49"/>
      <c r="I114" s="49"/>
      <c r="J114" s="49"/>
      <c r="K114" s="49"/>
      <c r="L114" s="49"/>
      <c r="M114" s="49"/>
      <c r="N114" s="49"/>
      <c r="O114" s="49"/>
      <c r="P114" s="49"/>
      <c r="Q114" s="49"/>
      <c r="R114" s="49" t="s">
        <v>67</v>
      </c>
      <c r="S114" s="49" t="s">
        <v>67</v>
      </c>
      <c r="T114" s="49" t="s">
        <v>67</v>
      </c>
      <c r="U114" s="49" t="s">
        <v>67</v>
      </c>
      <c r="V114" s="56">
        <v>-0.15554553833398399</v>
      </c>
      <c r="W114" s="86">
        <f t="shared" ref="W114" si="0">+W113/W106</f>
        <v>-9.2826288311392086E-2</v>
      </c>
      <c r="X114" s="56">
        <v>-0.16517691629461853</v>
      </c>
      <c r="Y114" s="56">
        <v>-0.16914737737853666</v>
      </c>
      <c r="Z114" s="56">
        <v>-0.24476257701084836</v>
      </c>
      <c r="AA114" s="56">
        <v>-3.1592305308668085E-2</v>
      </c>
      <c r="AB114" s="56">
        <v>7.4100910622593059E-3</v>
      </c>
      <c r="AC114" s="56">
        <v>7.8516289632489494E-2</v>
      </c>
      <c r="AD114" s="56">
        <v>4.6778590299858445E-2</v>
      </c>
      <c r="AE114" s="56">
        <v>3.4509760504053674E-2</v>
      </c>
      <c r="AF114" s="56">
        <v>7.6127634237523056E-2</v>
      </c>
      <c r="AG114" s="56">
        <v>8.8886055987573015E-2</v>
      </c>
    </row>
    <row r="115" spans="1:33" ht="12" customHeight="1">
      <c r="A115" s="6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row>
    <row r="116" spans="1:33" s="191" customFormat="1" ht="12" customHeight="1">
      <c r="A116" s="190" t="s">
        <v>321</v>
      </c>
      <c r="B116" s="49"/>
      <c r="C116" s="49"/>
      <c r="D116" s="49"/>
      <c r="E116" s="49"/>
      <c r="F116" s="49"/>
      <c r="G116" s="49"/>
      <c r="H116" s="49"/>
      <c r="I116" s="49"/>
      <c r="J116" s="49"/>
      <c r="K116" s="49"/>
      <c r="L116" s="49"/>
      <c r="M116" s="49"/>
      <c r="N116" s="49"/>
      <c r="O116" s="49"/>
      <c r="P116" s="49"/>
      <c r="Q116" s="49"/>
      <c r="R116" s="49" t="s">
        <v>67</v>
      </c>
      <c r="S116" s="49" t="s">
        <v>67</v>
      </c>
      <c r="T116" s="49" t="s">
        <v>67</v>
      </c>
      <c r="U116" s="49" t="s">
        <v>67</v>
      </c>
      <c r="V116" s="49">
        <v>-3.8170000000000002</v>
      </c>
      <c r="W116" s="49">
        <v>-5.1779999999999999</v>
      </c>
      <c r="X116" s="49">
        <v>-6.407</v>
      </c>
      <c r="Y116" s="49">
        <v>-8.3580000000000005</v>
      </c>
      <c r="Z116" s="49">
        <v>-7.6050000000000004</v>
      </c>
      <c r="AA116" s="49">
        <f>-13.648+4.234</f>
        <v>-9.4139999999999997</v>
      </c>
      <c r="AB116" s="49">
        <f>-6.694-4.234</f>
        <v>-10.928000000000001</v>
      </c>
      <c r="AC116" s="49">
        <v>-12.194000000000001</v>
      </c>
      <c r="AD116" s="49">
        <v>-12.254</v>
      </c>
      <c r="AE116" s="49">
        <v>-14.456</v>
      </c>
      <c r="AF116" s="49">
        <v>-14.11</v>
      </c>
      <c r="AG116" s="49">
        <v>-15.996</v>
      </c>
    </row>
    <row r="117" spans="1:33" s="191" customFormat="1" ht="12" customHeight="1">
      <c r="A117" s="190" t="s">
        <v>322</v>
      </c>
      <c r="B117" s="49"/>
      <c r="C117" s="49"/>
      <c r="D117" s="49"/>
      <c r="E117" s="49"/>
      <c r="F117" s="49"/>
      <c r="G117" s="49"/>
      <c r="H117" s="49"/>
      <c r="I117" s="49"/>
      <c r="J117" s="49"/>
      <c r="K117" s="49"/>
      <c r="L117" s="49"/>
      <c r="M117" s="49"/>
      <c r="N117" s="49"/>
      <c r="O117" s="49"/>
      <c r="P117" s="49"/>
      <c r="Q117" s="49"/>
      <c r="R117" s="49" t="s">
        <v>67</v>
      </c>
      <c r="S117" s="49" t="s">
        <v>67</v>
      </c>
      <c r="T117" s="49" t="s">
        <v>67</v>
      </c>
      <c r="U117" s="49" t="s">
        <v>67</v>
      </c>
      <c r="V117" s="49">
        <v>-7.3259999999999996</v>
      </c>
      <c r="W117" s="49">
        <v>-9.6489999999999991</v>
      </c>
      <c r="X117" s="49">
        <v>-9.7479999999999993</v>
      </c>
      <c r="Y117" s="49">
        <v>-8.1679999999999993</v>
      </c>
      <c r="Z117" s="49">
        <v>-8.52</v>
      </c>
      <c r="AA117" s="49">
        <f>-20.229-4.234</f>
        <v>-24.463000000000001</v>
      </c>
      <c r="AB117" s="49">
        <f>-37.182+4.234</f>
        <v>-32.948</v>
      </c>
      <c r="AC117" s="49">
        <v>-78.611000000000018</v>
      </c>
      <c r="AD117" s="49">
        <v>-40.518000000000001</v>
      </c>
      <c r="AE117" s="49">
        <v>-43.778000000000006</v>
      </c>
      <c r="AF117" s="49">
        <v>-53.05</v>
      </c>
      <c r="AG117" s="49">
        <v>-46.767000000000003</v>
      </c>
    </row>
    <row r="118" spans="1:33" ht="12" customHeight="1">
      <c r="A118" s="36"/>
      <c r="B118" s="51"/>
      <c r="C118" s="51"/>
      <c r="D118" s="51"/>
      <c r="E118" s="51"/>
      <c r="F118" s="51"/>
      <c r="G118" s="51"/>
      <c r="H118" s="51"/>
      <c r="I118" s="51"/>
      <c r="J118" s="51"/>
      <c r="K118" s="51"/>
      <c r="L118" s="51"/>
      <c r="M118" s="51"/>
      <c r="N118" s="51"/>
      <c r="O118" s="51"/>
      <c r="P118" s="51"/>
      <c r="Q118" s="51"/>
      <c r="R118" s="51"/>
      <c r="S118" s="51"/>
      <c r="T118" s="51"/>
      <c r="U118" s="51"/>
    </row>
    <row r="119" spans="1:33">
      <c r="A119" s="150" t="s">
        <v>323</v>
      </c>
      <c r="B119" s="63"/>
      <c r="C119" s="63"/>
      <c r="D119" s="63"/>
      <c r="E119" s="63"/>
      <c r="F119" s="63"/>
      <c r="G119" s="63"/>
      <c r="H119" s="63"/>
      <c r="I119" s="63"/>
      <c r="J119" s="63"/>
      <c r="K119" s="63"/>
      <c r="L119" s="63"/>
      <c r="M119" s="63"/>
      <c r="N119" s="63"/>
      <c r="O119" s="63"/>
      <c r="P119" s="63"/>
      <c r="Q119" s="63"/>
      <c r="R119" s="149">
        <v>-5.6460000000000026</v>
      </c>
      <c r="S119" s="149">
        <v>-23.707999999999998</v>
      </c>
      <c r="T119" s="149">
        <v>-124.57600000000001</v>
      </c>
      <c r="U119" s="149">
        <v>-407.51900000000001</v>
      </c>
      <c r="V119" s="149">
        <v>-298.25100000000003</v>
      </c>
      <c r="W119" s="149">
        <v>-407.72200000000004</v>
      </c>
      <c r="X119" s="149">
        <v>-390.142</v>
      </c>
      <c r="Y119" s="149">
        <v>-480.90999999999997</v>
      </c>
      <c r="Z119" s="149">
        <v>-379.39799999999997</v>
      </c>
      <c r="AA119" s="149">
        <v>-663.07299999999998</v>
      </c>
      <c r="AB119" s="149">
        <v>-835.66100000000006</v>
      </c>
      <c r="AC119" s="149">
        <v>-1255.7530000000002</v>
      </c>
      <c r="AD119" s="149">
        <v>-960.54000000000008</v>
      </c>
      <c r="AE119" s="149">
        <v>-1017.492</v>
      </c>
      <c r="AF119" s="149">
        <v>-1013.658</v>
      </c>
      <c r="AG119" s="149">
        <v>-1027.6189999999999</v>
      </c>
    </row>
    <row r="120" spans="1:33" ht="12" customHeight="1">
      <c r="A120" s="62"/>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c r="A121" s="62" t="s">
        <v>25</v>
      </c>
      <c r="B121" s="51"/>
      <c r="C121" s="51"/>
      <c r="D121" s="51"/>
      <c r="E121" s="51"/>
      <c r="F121" s="51"/>
      <c r="G121" s="51"/>
      <c r="H121" s="51"/>
      <c r="I121" s="51"/>
      <c r="J121" s="51"/>
      <c r="K121" s="51"/>
      <c r="L121" s="51"/>
      <c r="M121" s="51"/>
      <c r="N121" s="51"/>
      <c r="O121" s="51"/>
      <c r="P121" s="51"/>
      <c r="Q121" s="51"/>
      <c r="R121" s="51">
        <v>-5.2445000000000022</v>
      </c>
      <c r="S121" s="51">
        <v>-23.368499999999997</v>
      </c>
      <c r="T121" s="51">
        <v>-29.300999999999998</v>
      </c>
      <c r="U121" s="51">
        <v>-52.700499999999991</v>
      </c>
      <c r="V121" s="51">
        <v>-49.79</v>
      </c>
      <c r="W121" s="51">
        <v>-48.201000000000001</v>
      </c>
      <c r="X121" s="51">
        <v>-69.171000000000006</v>
      </c>
      <c r="Y121" s="51">
        <v>-83.712000000000003</v>
      </c>
      <c r="Z121" s="51">
        <v>-87.555999999999997</v>
      </c>
      <c r="AA121" s="51">
        <v>-53.146000000000001</v>
      </c>
      <c r="AB121" s="51">
        <v>-37.965000000000003</v>
      </c>
      <c r="AC121" s="51">
        <v>8.4559999999999604</v>
      </c>
      <c r="AD121" s="51">
        <v>-8.2240000000000002</v>
      </c>
      <c r="AE121" s="51">
        <v>-23.946999999999999</v>
      </c>
      <c r="AF121" s="51">
        <v>10.832000000000001</v>
      </c>
      <c r="AG121" s="51">
        <v>31.366</v>
      </c>
    </row>
    <row r="122" spans="1:33">
      <c r="A122" s="52" t="s">
        <v>264</v>
      </c>
      <c r="B122" s="51"/>
      <c r="C122" s="51"/>
      <c r="D122" s="51"/>
      <c r="E122" s="51"/>
      <c r="F122" s="51"/>
      <c r="G122" s="51"/>
      <c r="H122" s="51"/>
      <c r="I122" s="51"/>
      <c r="J122" s="51"/>
      <c r="K122" s="51"/>
      <c r="L122" s="51"/>
      <c r="M122" s="63"/>
      <c r="N122" s="63"/>
      <c r="O122" s="63"/>
      <c r="P122" s="63"/>
      <c r="Q122" s="63"/>
      <c r="R122" s="56" t="s">
        <v>211</v>
      </c>
      <c r="S122" s="56" t="s">
        <v>211</v>
      </c>
      <c r="T122" s="56">
        <v>-0.30754132773550247</v>
      </c>
      <c r="U122" s="63">
        <v>-0.15</v>
      </c>
      <c r="V122" s="56">
        <f>+V121/V106</f>
        <v>-0.20039362314407491</v>
      </c>
      <c r="W122" s="56">
        <f>+W121/W106</f>
        <v>-0.13407005432227881</v>
      </c>
      <c r="X122" s="56">
        <v>-0.21550545064818941</v>
      </c>
      <c r="Y122" s="56">
        <v>-0.21075634821927605</v>
      </c>
      <c r="Z122" s="56">
        <v>-0.30001165013945902</v>
      </c>
      <c r="AA122" s="56">
        <v>-8.7135017797211792E-2</v>
      </c>
      <c r="AB122" s="56">
        <v>-4.7593318758023112E-2</v>
      </c>
      <c r="AC122" s="56">
        <v>6.6887674427250242E-3</v>
      </c>
      <c r="AD122" s="56">
        <v>-8.6357889608071267E-3</v>
      </c>
      <c r="AE122" s="56">
        <v>-2.4102582167893755E-2</v>
      </c>
      <c r="AF122" s="56">
        <v>1.0573065622895294E-2</v>
      </c>
      <c r="AG122" s="56">
        <v>2.961892755799185E-2</v>
      </c>
    </row>
    <row r="123" spans="1:33">
      <c r="A123" s="62"/>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row>
    <row r="124" spans="1:33">
      <c r="A124" s="52" t="s">
        <v>197</v>
      </c>
      <c r="B124" s="56"/>
      <c r="C124" s="56"/>
      <c r="D124" s="56"/>
      <c r="E124" s="56"/>
      <c r="F124" s="56"/>
      <c r="G124" s="56"/>
      <c r="H124" s="56"/>
      <c r="I124" s="56"/>
      <c r="J124" s="56"/>
      <c r="K124" s="56"/>
      <c r="L124" s="56"/>
      <c r="M124" s="56"/>
      <c r="N124" s="158"/>
      <c r="O124" s="158"/>
      <c r="P124" s="158"/>
      <c r="Q124" s="158"/>
      <c r="R124" s="56" t="s">
        <v>67</v>
      </c>
      <c r="S124" s="56" t="s">
        <v>67</v>
      </c>
      <c r="T124" s="56" t="s">
        <v>67</v>
      </c>
      <c r="U124" s="56" t="s">
        <v>67</v>
      </c>
      <c r="V124" s="56" t="s">
        <v>67</v>
      </c>
      <c r="W124" s="106" t="s">
        <v>67</v>
      </c>
      <c r="X124" s="106" t="s">
        <v>67</v>
      </c>
      <c r="Y124" s="106" t="s">
        <v>67</v>
      </c>
      <c r="Z124" s="106">
        <v>0.27407936454404003</v>
      </c>
      <c r="AA124" s="106">
        <v>2.82187111013836E-2</v>
      </c>
      <c r="AB124" s="106">
        <v>0.3927026795038473</v>
      </c>
      <c r="AC124" s="106">
        <v>0.71401609933022514</v>
      </c>
      <c r="AD124" s="106">
        <v>0.27429910705107563</v>
      </c>
      <c r="AE124" s="106">
        <v>0.24882621630183377</v>
      </c>
      <c r="AF124" s="106">
        <v>0.1207623518626091</v>
      </c>
      <c r="AG124" s="106">
        <v>-0.10949215453101878</v>
      </c>
    </row>
    <row r="125" spans="1:33">
      <c r="A125" s="52" t="s">
        <v>198</v>
      </c>
      <c r="B125" s="56"/>
      <c r="C125" s="56"/>
      <c r="D125" s="56"/>
      <c r="E125" s="56"/>
      <c r="F125" s="56"/>
      <c r="G125" s="56"/>
      <c r="H125" s="56"/>
      <c r="I125" s="56"/>
      <c r="J125" s="56"/>
      <c r="K125" s="56"/>
      <c r="L125" s="56"/>
      <c r="M125" s="56"/>
      <c r="N125" s="158"/>
      <c r="O125" s="158"/>
      <c r="P125" s="158"/>
      <c r="Q125" s="158"/>
      <c r="R125" s="56" t="s">
        <v>67</v>
      </c>
      <c r="S125" s="56" t="s">
        <v>67</v>
      </c>
      <c r="T125" s="56" t="s">
        <v>67</v>
      </c>
      <c r="U125" s="56" t="s">
        <v>67</v>
      </c>
      <c r="V125" s="56" t="s">
        <v>67</v>
      </c>
      <c r="W125" s="106" t="s">
        <v>67</v>
      </c>
      <c r="X125" s="106" t="s">
        <v>67</v>
      </c>
      <c r="Y125" s="106" t="s">
        <v>67</v>
      </c>
      <c r="Z125" s="106">
        <v>5.9112247027133899E-2</v>
      </c>
      <c r="AA125" s="106">
        <v>0.72410496974549654</v>
      </c>
      <c r="AB125" s="106">
        <v>1.174642221681693</v>
      </c>
      <c r="AC125" s="106">
        <v>1.6937220146200846</v>
      </c>
      <c r="AD125" s="106">
        <v>1.9418109799137888</v>
      </c>
      <c r="AE125" s="106">
        <v>0.32067308443415582</v>
      </c>
      <c r="AF125" s="106">
        <v>6.3815482299778514E-2</v>
      </c>
      <c r="AG125" s="106">
        <v>-9.5760299770445645E-2</v>
      </c>
    </row>
    <row r="126" spans="1:33">
      <c r="A126" s="52" t="s">
        <v>199</v>
      </c>
      <c r="B126" s="49"/>
      <c r="C126" s="49"/>
      <c r="D126" s="49"/>
      <c r="E126" s="49"/>
      <c r="F126" s="49"/>
      <c r="G126" s="49"/>
      <c r="H126" s="49"/>
      <c r="I126" s="49"/>
      <c r="J126" s="49"/>
      <c r="K126" s="49"/>
      <c r="L126" s="49"/>
      <c r="M126" s="56"/>
      <c r="N126" s="158"/>
      <c r="O126" s="158"/>
      <c r="P126" s="158"/>
      <c r="Q126" s="158"/>
      <c r="R126" s="56" t="s">
        <v>67</v>
      </c>
      <c r="S126" s="56" t="s">
        <v>67</v>
      </c>
      <c r="T126" s="56" t="s">
        <v>67</v>
      </c>
      <c r="U126" s="56" t="s">
        <v>67</v>
      </c>
      <c r="V126" s="56" t="s">
        <v>67</v>
      </c>
      <c r="W126" s="56" t="s">
        <v>67</v>
      </c>
      <c r="X126" s="56" t="s">
        <v>67</v>
      </c>
      <c r="Y126" s="56" t="s">
        <v>67</v>
      </c>
      <c r="Z126" s="56">
        <v>4.37969623546937E-2</v>
      </c>
      <c r="AA126" s="56">
        <v>7.1452750242763763E-2</v>
      </c>
      <c r="AB126" s="56">
        <v>1.0243193220559554E-2</v>
      </c>
      <c r="AC126" s="56">
        <v>-1.1846050770578209E-2</v>
      </c>
      <c r="AD126" s="56">
        <v>4.7011739228760785E-2</v>
      </c>
      <c r="AE126" s="56">
        <v>5.9457935129941797E-2</v>
      </c>
      <c r="AF126" s="56">
        <v>9.9733482429396711E-2</v>
      </c>
      <c r="AG126" s="56">
        <v>4.2918536412887336E-2</v>
      </c>
    </row>
    <row r="127" spans="1:33" ht="21" customHeight="1">
      <c r="A127" s="52" t="s">
        <v>236</v>
      </c>
      <c r="B127" s="49"/>
      <c r="C127" s="49"/>
      <c r="D127" s="49"/>
      <c r="E127" s="49"/>
      <c r="F127" s="49"/>
      <c r="G127" s="49"/>
      <c r="H127" s="49"/>
      <c r="I127" s="49"/>
      <c r="J127" s="49"/>
      <c r="K127" s="49"/>
      <c r="L127" s="49"/>
      <c r="M127" s="56"/>
      <c r="N127" s="158"/>
      <c r="O127" s="158"/>
      <c r="P127" s="158"/>
      <c r="Q127" s="158"/>
      <c r="R127" s="56" t="s">
        <v>67</v>
      </c>
      <c r="S127" s="56" t="s">
        <v>67</v>
      </c>
      <c r="T127" s="56" t="s">
        <v>67</v>
      </c>
      <c r="U127" s="56" t="s">
        <v>67</v>
      </c>
      <c r="V127" s="56" t="s">
        <v>67</v>
      </c>
      <c r="W127" s="56" t="s">
        <v>67</v>
      </c>
      <c r="X127" s="56" t="s">
        <v>67</v>
      </c>
      <c r="Y127" s="56" t="s">
        <v>67</v>
      </c>
      <c r="Z127" s="56">
        <v>-0.20238974352592601</v>
      </c>
      <c r="AA127" s="56">
        <v>-0.12727747831637073</v>
      </c>
      <c r="AB127" s="56">
        <v>-9.2329301555655621E-2</v>
      </c>
      <c r="AC127" s="56">
        <v>-0.21307392210147783</v>
      </c>
      <c r="AD127" s="56" t="s">
        <v>67</v>
      </c>
      <c r="AE127" s="56" t="s">
        <v>67</v>
      </c>
      <c r="AF127" s="56" t="s">
        <v>67</v>
      </c>
      <c r="AG127" s="56" t="s">
        <v>67</v>
      </c>
    </row>
    <row r="128" spans="1:33" ht="15.75" thickBot="1">
      <c r="A128" s="54" t="s">
        <v>23</v>
      </c>
      <c r="B128" s="54"/>
      <c r="C128" s="54"/>
      <c r="D128" s="54"/>
      <c r="E128" s="54"/>
      <c r="F128" s="54"/>
      <c r="G128" s="54"/>
      <c r="H128" s="54"/>
      <c r="I128" s="54"/>
      <c r="J128" s="54"/>
      <c r="K128" s="54"/>
      <c r="L128" s="54"/>
      <c r="M128" s="107"/>
      <c r="N128" s="107"/>
      <c r="O128" s="107"/>
      <c r="P128" s="107"/>
      <c r="Q128" s="107"/>
      <c r="R128" s="55" t="s">
        <v>67</v>
      </c>
      <c r="S128" s="55" t="s">
        <v>67</v>
      </c>
      <c r="T128" s="55" t="s">
        <v>67</v>
      </c>
      <c r="U128" s="55" t="s">
        <v>67</v>
      </c>
      <c r="V128" s="55" t="s">
        <v>67</v>
      </c>
      <c r="W128" s="55" t="s">
        <v>67</v>
      </c>
      <c r="X128" s="55" t="s">
        <v>67</v>
      </c>
      <c r="Y128" s="55">
        <v>0.120357207329181</v>
      </c>
      <c r="Z128" s="55">
        <v>0.17459883039994195</v>
      </c>
      <c r="AA128" s="55">
        <v>0.69649895277327323</v>
      </c>
      <c r="AB128" s="55">
        <v>1.4852587928504442</v>
      </c>
      <c r="AC128" s="55">
        <v>2.1828181410782537</v>
      </c>
      <c r="AD128" s="55">
        <v>2.2631218261936255</v>
      </c>
      <c r="AE128" s="55">
        <v>0.62895723586593144</v>
      </c>
      <c r="AF128" s="55">
        <v>0.28431131659178432</v>
      </c>
      <c r="AG128" s="55">
        <v>-0.1623339178885771</v>
      </c>
    </row>
    <row r="129" spans="1:33">
      <c r="A129" s="202" t="s">
        <v>355</v>
      </c>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197"/>
      <c r="AA129" s="197"/>
      <c r="AB129" s="197"/>
      <c r="AC129" s="197"/>
      <c r="AD129" s="197"/>
      <c r="AE129" s="197"/>
      <c r="AF129" s="197"/>
      <c r="AG129" s="197"/>
    </row>
    <row r="131" spans="1:33" ht="14.25" customHeight="1">
      <c r="A131" s="40" t="s">
        <v>156</v>
      </c>
    </row>
    <row r="132" spans="1:33" ht="15.75" thickBot="1">
      <c r="A132" s="41" t="s">
        <v>47</v>
      </c>
    </row>
    <row r="133" spans="1:33" ht="15.75" thickBot="1">
      <c r="A133" s="48" t="s">
        <v>20</v>
      </c>
      <c r="B133" s="42" t="s">
        <v>163</v>
      </c>
      <c r="C133" s="42" t="s">
        <v>164</v>
      </c>
      <c r="D133" s="42" t="s">
        <v>165</v>
      </c>
      <c r="E133" s="42" t="s">
        <v>166</v>
      </c>
      <c r="F133" s="42" t="s">
        <v>32</v>
      </c>
      <c r="G133" s="42" t="s">
        <v>33</v>
      </c>
      <c r="H133" s="42" t="s">
        <v>34</v>
      </c>
      <c r="I133" s="42" t="s">
        <v>35</v>
      </c>
      <c r="J133" s="42" t="s">
        <v>145</v>
      </c>
      <c r="K133" s="42" t="s">
        <v>146</v>
      </c>
      <c r="L133" s="42" t="s">
        <v>147</v>
      </c>
      <c r="M133" s="42" t="s">
        <v>148</v>
      </c>
      <c r="N133" s="42" t="s">
        <v>36</v>
      </c>
      <c r="O133" s="42" t="s">
        <v>37</v>
      </c>
      <c r="P133" s="42" t="s">
        <v>38</v>
      </c>
      <c r="Q133" s="42" t="s">
        <v>39</v>
      </c>
      <c r="R133" s="42" t="s">
        <v>40</v>
      </c>
      <c r="S133" s="42" t="s">
        <v>41</v>
      </c>
      <c r="T133" s="42" t="s">
        <v>42</v>
      </c>
      <c r="U133" s="42" t="s">
        <v>43</v>
      </c>
      <c r="V133" s="42" t="s">
        <v>44</v>
      </c>
      <c r="W133" s="42" t="s">
        <v>45</v>
      </c>
      <c r="X133" s="42" t="s">
        <v>212</v>
      </c>
      <c r="Y133" s="42" t="s">
        <v>229</v>
      </c>
      <c r="Z133" s="42" t="s">
        <v>231</v>
      </c>
      <c r="AA133" s="42" t="s">
        <v>298</v>
      </c>
      <c r="AB133" s="42" t="s">
        <v>313</v>
      </c>
      <c r="AC133" s="42" t="s">
        <v>330</v>
      </c>
      <c r="AD133" s="42" t="s">
        <v>343</v>
      </c>
      <c r="AE133" s="42" t="s">
        <v>349</v>
      </c>
      <c r="AF133" s="42" t="s">
        <v>354</v>
      </c>
      <c r="AG133" s="42" t="s">
        <v>358</v>
      </c>
    </row>
    <row r="134" spans="1:33" ht="15.75" thickTop="1">
      <c r="A134" s="62" t="s">
        <v>22</v>
      </c>
      <c r="B134" s="51"/>
      <c r="C134" s="51"/>
      <c r="D134" s="51"/>
      <c r="E134" s="51"/>
      <c r="F134" s="51"/>
      <c r="G134" s="51"/>
      <c r="H134" s="51"/>
      <c r="I134" s="51"/>
      <c r="J134" s="51"/>
      <c r="K134" s="51"/>
      <c r="L134" s="51"/>
      <c r="M134" s="51"/>
      <c r="N134" s="51"/>
      <c r="O134" s="51"/>
      <c r="P134" s="51"/>
      <c r="Q134" s="51"/>
      <c r="R134" s="51">
        <v>0.40150000000000041</v>
      </c>
      <c r="S134" s="51">
        <v>0.74099999999999966</v>
      </c>
      <c r="T134" s="51">
        <v>96.016000000000005</v>
      </c>
      <c r="U134" s="51">
        <v>450.54399999999998</v>
      </c>
      <c r="V134" s="51">
        <v>248.46100000000001</v>
      </c>
      <c r="W134" s="51">
        <v>607.98199999999997</v>
      </c>
      <c r="X134" s="51">
        <v>928.95299999999997</v>
      </c>
      <c r="Y134" s="51">
        <v>1326.1509999999998</v>
      </c>
      <c r="Z134" s="51">
        <v>291.84199999999998</v>
      </c>
      <c r="AA134" s="51">
        <v>901.76900000000001</v>
      </c>
      <c r="AB134" s="51">
        <v>1699.4650000000001</v>
      </c>
      <c r="AC134" s="51">
        <v>2963.674</v>
      </c>
      <c r="AD134" s="51">
        <v>952.31600000000003</v>
      </c>
      <c r="AE134" s="51">
        <v>1945.8609999999999</v>
      </c>
      <c r="AF134" s="51">
        <v>2970.3509999999997</v>
      </c>
      <c r="AG134" s="51">
        <v>4029.3359999999993</v>
      </c>
    </row>
    <row r="135" spans="1:33" s="191" customFormat="1">
      <c r="A135" s="52" t="s">
        <v>315</v>
      </c>
      <c r="B135" s="49"/>
      <c r="C135" s="49"/>
      <c r="D135" s="49"/>
      <c r="E135" s="49"/>
      <c r="F135" s="49"/>
      <c r="G135" s="49"/>
      <c r="H135" s="49"/>
      <c r="I135" s="49"/>
      <c r="J135" s="49"/>
      <c r="K135" s="49"/>
      <c r="L135" s="49"/>
      <c r="M135" s="49"/>
      <c r="N135" s="49"/>
      <c r="O135" s="49"/>
      <c r="P135" s="49"/>
      <c r="Q135" s="49"/>
      <c r="R135" s="49" t="s">
        <v>67</v>
      </c>
      <c r="S135" s="49" t="s">
        <v>67</v>
      </c>
      <c r="T135" s="49" t="s">
        <v>67</v>
      </c>
      <c r="U135" s="49" t="s">
        <v>67</v>
      </c>
      <c r="V135" s="49">
        <v>184.04400000000001</v>
      </c>
      <c r="W135" s="49">
        <v>464.76300000000003</v>
      </c>
      <c r="X135" s="49">
        <v>706.23199999999997</v>
      </c>
      <c r="Y135" s="49">
        <v>1012.4459999999999</v>
      </c>
      <c r="Z135" s="49">
        <v>219.06</v>
      </c>
      <c r="AA135" s="49">
        <v>505.32799999999997</v>
      </c>
      <c r="AB135" s="49">
        <v>854.52800000000002</v>
      </c>
      <c r="AC135" s="49">
        <v>1369.6599999999999</v>
      </c>
      <c r="AD135" s="49">
        <v>290.27300000000002</v>
      </c>
      <c r="AE135" s="49">
        <v>701.71500000000003</v>
      </c>
      <c r="AF135" s="49">
        <v>1071.395</v>
      </c>
      <c r="AG135" s="49">
        <v>1520.498</v>
      </c>
    </row>
    <row r="136" spans="1:33" s="191" customFormat="1">
      <c r="A136" s="52" t="s">
        <v>316</v>
      </c>
      <c r="B136" s="49"/>
      <c r="C136" s="49"/>
      <c r="D136" s="49"/>
      <c r="E136" s="49"/>
      <c r="F136" s="49"/>
      <c r="G136" s="49"/>
      <c r="H136" s="49"/>
      <c r="I136" s="49"/>
      <c r="J136" s="49"/>
      <c r="K136" s="49"/>
      <c r="L136" s="49"/>
      <c r="M136" s="49"/>
      <c r="N136" s="49"/>
      <c r="O136" s="49"/>
      <c r="P136" s="49"/>
      <c r="Q136" s="49"/>
      <c r="R136" s="49" t="s">
        <v>67</v>
      </c>
      <c r="S136" s="49" t="s">
        <v>67</v>
      </c>
      <c r="T136" s="49" t="s">
        <v>67</v>
      </c>
      <c r="U136" s="49" t="s">
        <v>67</v>
      </c>
      <c r="V136" s="49">
        <v>0</v>
      </c>
      <c r="W136" s="49">
        <v>0</v>
      </c>
      <c r="X136" s="49">
        <v>0</v>
      </c>
      <c r="Y136" s="49">
        <v>0</v>
      </c>
      <c r="Z136" s="49">
        <v>0</v>
      </c>
      <c r="AA136" s="49">
        <v>235.76</v>
      </c>
      <c r="AB136" s="49">
        <v>600.21600000000001</v>
      </c>
      <c r="AC136" s="49">
        <v>1234.336</v>
      </c>
      <c r="AD136" s="49">
        <v>577.05700000000002</v>
      </c>
      <c r="AE136" s="49">
        <v>1121.5219999999999</v>
      </c>
      <c r="AF136" s="49">
        <v>1740.01</v>
      </c>
      <c r="AG136" s="49">
        <v>2295.8820000000001</v>
      </c>
    </row>
    <row r="137" spans="1:33" s="191" customFormat="1">
      <c r="A137" s="52" t="s">
        <v>317</v>
      </c>
      <c r="B137" s="49"/>
      <c r="C137" s="49"/>
      <c r="D137" s="49"/>
      <c r="E137" s="49"/>
      <c r="F137" s="49"/>
      <c r="G137" s="49"/>
      <c r="H137" s="49"/>
      <c r="I137" s="49"/>
      <c r="J137" s="49"/>
      <c r="K137" s="49"/>
      <c r="L137" s="49"/>
      <c r="M137" s="49"/>
      <c r="N137" s="49"/>
      <c r="O137" s="49"/>
      <c r="P137" s="49"/>
      <c r="Q137" s="49"/>
      <c r="R137" s="49" t="s">
        <v>67</v>
      </c>
      <c r="S137" s="49" t="s">
        <v>67</v>
      </c>
      <c r="T137" s="49" t="s">
        <v>67</v>
      </c>
      <c r="U137" s="49" t="s">
        <v>67</v>
      </c>
      <c r="V137" s="49">
        <v>64.417000000000002</v>
      </c>
      <c r="W137" s="49">
        <v>143.21900000000002</v>
      </c>
      <c r="X137" s="49">
        <v>222.72100000000003</v>
      </c>
      <c r="Y137" s="49">
        <v>313.70500000000004</v>
      </c>
      <c r="Z137" s="49">
        <v>72.781999999999982</v>
      </c>
      <c r="AA137" s="49">
        <v>160.68100000000004</v>
      </c>
      <c r="AB137" s="49">
        <v>244.721</v>
      </c>
      <c r="AC137" s="49">
        <v>359.67800000000017</v>
      </c>
      <c r="AD137" s="49">
        <v>84.98599999999999</v>
      </c>
      <c r="AE137" s="49">
        <f>+AD109+AE109</f>
        <v>122.62399999999991</v>
      </c>
      <c r="AF137" s="49">
        <v>158.94599999999986</v>
      </c>
      <c r="AG137" s="49">
        <v>212.95599999999979</v>
      </c>
    </row>
    <row r="138" spans="1:33">
      <c r="A138" s="62"/>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row>
    <row r="139" spans="1:33" ht="22.5">
      <c r="A139" s="150" t="s">
        <v>318</v>
      </c>
      <c r="B139" s="51"/>
      <c r="C139" s="51"/>
      <c r="D139" s="51"/>
      <c r="E139" s="51"/>
      <c r="F139" s="51"/>
      <c r="G139" s="51"/>
      <c r="H139" s="51"/>
      <c r="I139" s="51"/>
      <c r="J139" s="51"/>
      <c r="K139" s="51"/>
      <c r="L139" s="51"/>
      <c r="M139" s="51"/>
      <c r="N139" s="51"/>
      <c r="O139" s="51"/>
      <c r="P139" s="51"/>
      <c r="Q139" s="51"/>
      <c r="R139" s="49" t="s">
        <v>67</v>
      </c>
      <c r="S139" s="49" t="s">
        <v>67</v>
      </c>
      <c r="T139" s="49" t="s">
        <v>67</v>
      </c>
      <c r="U139" s="49" t="s">
        <v>67</v>
      </c>
      <c r="V139" s="51">
        <v>-287.108</v>
      </c>
      <c r="W139" s="51">
        <v>-680.00199999999995</v>
      </c>
      <c r="X139" s="51">
        <v>-1053.99</v>
      </c>
      <c r="Y139" s="51">
        <v>-1518.3729999999998</v>
      </c>
      <c r="Z139" s="51">
        <v>-363.274</v>
      </c>
      <c r="AA139" s="51">
        <v>-992.47</v>
      </c>
      <c r="AB139" s="51">
        <v>-1784.2550000000001</v>
      </c>
      <c r="AC139" s="51">
        <v>-2949.2030000000004</v>
      </c>
      <c r="AD139" s="51">
        <v>-907.76800000000003</v>
      </c>
      <c r="AE139" s="51">
        <v>-1867.0259999999998</v>
      </c>
      <c r="AF139" s="51">
        <v>-2813.5239999999999</v>
      </c>
      <c r="AG139" s="51">
        <v>-3778.3799999999997</v>
      </c>
    </row>
    <row r="140" spans="1:33">
      <c r="A140" s="62"/>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row>
    <row r="141" spans="1:33">
      <c r="A141" s="189" t="s">
        <v>319</v>
      </c>
      <c r="B141" s="51"/>
      <c r="C141" s="51"/>
      <c r="D141" s="51"/>
      <c r="E141" s="51"/>
      <c r="F141" s="51"/>
      <c r="G141" s="51"/>
      <c r="H141" s="51"/>
      <c r="I141" s="51"/>
      <c r="J141" s="51"/>
      <c r="K141" s="51"/>
      <c r="L141" s="51"/>
      <c r="M141" s="51"/>
      <c r="N141" s="51"/>
      <c r="O141" s="51"/>
      <c r="P141" s="51"/>
      <c r="Q141" s="51"/>
      <c r="R141" s="49" t="s">
        <v>67</v>
      </c>
      <c r="S141" s="49" t="s">
        <v>67</v>
      </c>
      <c r="T141" s="49" t="s">
        <v>67</v>
      </c>
      <c r="U141" s="49" t="s">
        <v>67</v>
      </c>
      <c r="V141" s="51">
        <v>-38.646999999999998</v>
      </c>
      <c r="W141" s="51">
        <v>-72.02</v>
      </c>
      <c r="X141" s="51">
        <v>-125.03700000000001</v>
      </c>
      <c r="Y141" s="51">
        <v>-192.22200000000001</v>
      </c>
      <c r="Z141" s="51">
        <v>-71.432000000000002</v>
      </c>
      <c r="AA141" s="51">
        <v>-90.700999999999993</v>
      </c>
      <c r="AB141" s="51">
        <v>-84.789999999999992</v>
      </c>
      <c r="AC141" s="51">
        <v>14.470999999999933</v>
      </c>
      <c r="AD141" s="51">
        <v>44.547999999999995</v>
      </c>
      <c r="AE141" s="51">
        <v>78.835000000000008</v>
      </c>
      <c r="AF141" s="51">
        <v>156.827</v>
      </c>
      <c r="AG141" s="51">
        <v>250.95600000000002</v>
      </c>
    </row>
    <row r="142" spans="1:33" s="191" customFormat="1">
      <c r="A142" s="190" t="s">
        <v>320</v>
      </c>
      <c r="B142" s="49"/>
      <c r="C142" s="49"/>
      <c r="D142" s="49"/>
      <c r="E142" s="49"/>
      <c r="F142" s="49"/>
      <c r="G142" s="49"/>
      <c r="H142" s="49"/>
      <c r="I142" s="49"/>
      <c r="J142" s="49"/>
      <c r="K142" s="49"/>
      <c r="L142" s="49"/>
      <c r="M142" s="49"/>
      <c r="N142" s="49"/>
      <c r="O142" s="49"/>
      <c r="P142" s="49"/>
      <c r="Q142" s="49"/>
      <c r="R142" s="49" t="s">
        <v>67</v>
      </c>
      <c r="S142" s="49" t="s">
        <v>67</v>
      </c>
      <c r="T142" s="49" t="s">
        <v>67</v>
      </c>
      <c r="U142" s="49" t="s">
        <v>67</v>
      </c>
      <c r="V142" s="56">
        <v>-0.15554553833398399</v>
      </c>
      <c r="W142" s="56">
        <v>-0.11845745433252958</v>
      </c>
      <c r="X142" s="56">
        <v>-0.13459992055572242</v>
      </c>
      <c r="Y142" s="56">
        <v>-0.14494729484048199</v>
      </c>
      <c r="Z142" s="56">
        <v>-0.24476257701084836</v>
      </c>
      <c r="AA142" s="56">
        <v>-0.10058119097019302</v>
      </c>
      <c r="AB142" s="56">
        <v>-4.9892171948230757E-2</v>
      </c>
      <c r="AC142" s="56">
        <v>4.8827907522891968E-3</v>
      </c>
      <c r="AD142" s="56">
        <v>4.6778590299858445E-2</v>
      </c>
      <c r="AE142" s="56">
        <v>4.0514199112886284E-2</v>
      </c>
      <c r="AF142" s="56">
        <v>5.2797464003412398E-2</v>
      </c>
      <c r="AG142" s="56">
        <v>6.2282222182513468E-2</v>
      </c>
    </row>
    <row r="143" spans="1:33">
      <c r="A143" s="62"/>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row>
    <row r="144" spans="1:33" s="191" customFormat="1">
      <c r="A144" s="190" t="s">
        <v>321</v>
      </c>
      <c r="B144" s="49"/>
      <c r="C144" s="49"/>
      <c r="D144" s="49"/>
      <c r="E144" s="49"/>
      <c r="F144" s="49"/>
      <c r="G144" s="49"/>
      <c r="H144" s="49"/>
      <c r="I144" s="49"/>
      <c r="J144" s="49"/>
      <c r="K144" s="49"/>
      <c r="L144" s="49"/>
      <c r="M144" s="49"/>
      <c r="N144" s="49"/>
      <c r="O144" s="49"/>
      <c r="P144" s="49"/>
      <c r="Q144" s="49"/>
      <c r="R144" s="49" t="s">
        <v>67</v>
      </c>
      <c r="S144" s="49" t="s">
        <v>67</v>
      </c>
      <c r="T144" s="49" t="s">
        <v>67</v>
      </c>
      <c r="U144" s="49" t="s">
        <v>67</v>
      </c>
      <c r="V144" s="49">
        <v>-3.8170000000000002</v>
      </c>
      <c r="W144" s="49">
        <v>-8.995000000000001</v>
      </c>
      <c r="X144" s="49">
        <v>-15.402000000000001</v>
      </c>
      <c r="Y144" s="49">
        <v>-23.76</v>
      </c>
      <c r="Z144" s="49">
        <v>-7.6050000000000004</v>
      </c>
      <c r="AA144" s="49">
        <v>-21.253</v>
      </c>
      <c r="AB144" s="49">
        <v>-27.946999999999999</v>
      </c>
      <c r="AC144" s="49">
        <v>-40.140999999999998</v>
      </c>
      <c r="AD144" s="49">
        <v>-12.254</v>
      </c>
      <c r="AE144" s="49">
        <v>-26.71</v>
      </c>
      <c r="AF144" s="49">
        <v>-40.82</v>
      </c>
      <c r="AG144" s="49">
        <v>-56.816000000000003</v>
      </c>
    </row>
    <row r="145" spans="1:33" s="191" customFormat="1">
      <c r="A145" s="190" t="s">
        <v>322</v>
      </c>
      <c r="B145" s="49"/>
      <c r="C145" s="49"/>
      <c r="D145" s="49"/>
      <c r="E145" s="49"/>
      <c r="F145" s="49"/>
      <c r="G145" s="49"/>
      <c r="H145" s="49"/>
      <c r="I145" s="49"/>
      <c r="J145" s="49"/>
      <c r="K145" s="49"/>
      <c r="L145" s="49"/>
      <c r="M145" s="49"/>
      <c r="N145" s="49"/>
      <c r="O145" s="49"/>
      <c r="P145" s="49"/>
      <c r="Q145" s="49"/>
      <c r="R145" s="49" t="s">
        <v>67</v>
      </c>
      <c r="S145" s="49" t="s">
        <v>67</v>
      </c>
      <c r="T145" s="49" t="s">
        <v>67</v>
      </c>
      <c r="U145" s="49" t="s">
        <v>67</v>
      </c>
      <c r="V145" s="49">
        <v>-7.3259999999999996</v>
      </c>
      <c r="W145" s="49">
        <v>-16.974999999999998</v>
      </c>
      <c r="X145" s="49">
        <v>-26.722999999999999</v>
      </c>
      <c r="Y145" s="49">
        <v>-34.890999999999998</v>
      </c>
      <c r="Z145" s="49">
        <v>-8.52</v>
      </c>
      <c r="AA145" s="49">
        <v>-28.748999999999999</v>
      </c>
      <c r="AB145" s="49">
        <v>-65.930999999999997</v>
      </c>
      <c r="AC145" s="49">
        <v>-144.536</v>
      </c>
      <c r="AD145" s="49">
        <v>-40.518000000000001</v>
      </c>
      <c r="AE145" s="49">
        <v>-84.296000000000006</v>
      </c>
      <c r="AF145" s="49">
        <v>-137.346</v>
      </c>
      <c r="AG145" s="49">
        <v>-184.113</v>
      </c>
    </row>
    <row r="146" spans="1:33">
      <c r="A146" s="3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row>
    <row r="147" spans="1:33">
      <c r="A147" s="150" t="s">
        <v>323</v>
      </c>
      <c r="B147" s="63"/>
      <c r="C147" s="63"/>
      <c r="D147" s="63"/>
      <c r="E147" s="63"/>
      <c r="F147" s="63"/>
      <c r="G147" s="63"/>
      <c r="H147" s="63"/>
      <c r="I147" s="63"/>
      <c r="J147" s="63"/>
      <c r="K147" s="63"/>
      <c r="L147" s="63"/>
      <c r="M147" s="63"/>
      <c r="N147" s="63"/>
      <c r="O147" s="63"/>
      <c r="P147" s="63"/>
      <c r="Q147" s="63"/>
      <c r="R147" s="149">
        <v>-5.6460000000000026</v>
      </c>
      <c r="S147" s="149">
        <v>-29.353999999999999</v>
      </c>
      <c r="T147" s="149">
        <v>-153.93</v>
      </c>
      <c r="U147" s="149">
        <v>-561.69299999999998</v>
      </c>
      <c r="V147" s="149">
        <v>-298.25100000000003</v>
      </c>
      <c r="W147" s="149">
        <v>-705.97299999999996</v>
      </c>
      <c r="X147" s="149">
        <v>-1096.115</v>
      </c>
      <c r="Y147" s="149">
        <v>-1577.0249999999999</v>
      </c>
      <c r="Z147" s="149">
        <v>-379.39799999999997</v>
      </c>
      <c r="AA147" s="149">
        <v>-1042.472</v>
      </c>
      <c r="AB147" s="149">
        <v>-1878.1330000000003</v>
      </c>
      <c r="AC147" s="149">
        <v>-3133.886</v>
      </c>
      <c r="AD147" s="149">
        <v>-960.54000000000008</v>
      </c>
      <c r="AE147" s="149">
        <v>-1978.0319999999999</v>
      </c>
      <c r="AF147" s="149">
        <v>-2991.6899999999996</v>
      </c>
      <c r="AG147" s="149">
        <v>-4019.3089999999993</v>
      </c>
    </row>
    <row r="148" spans="1:33">
      <c r="A148" s="62"/>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c r="A149" s="62" t="s">
        <v>25</v>
      </c>
      <c r="B149" s="51"/>
      <c r="C149" s="51"/>
      <c r="D149" s="51"/>
      <c r="E149" s="51"/>
      <c r="F149" s="51"/>
      <c r="G149" s="51"/>
      <c r="H149" s="51"/>
      <c r="I149" s="51"/>
      <c r="J149" s="51"/>
      <c r="K149" s="51"/>
      <c r="L149" s="51"/>
      <c r="M149" s="51"/>
      <c r="N149" s="51"/>
      <c r="O149" s="51"/>
      <c r="P149" s="51"/>
      <c r="Q149" s="51"/>
      <c r="R149" s="51">
        <v>-5.2445000000000022</v>
      </c>
      <c r="S149" s="51">
        <v>-28.613</v>
      </c>
      <c r="T149" s="51">
        <v>-57.914000000000001</v>
      </c>
      <c r="U149" s="51">
        <v>-111.149</v>
      </c>
      <c r="V149" s="51">
        <v>-49.79</v>
      </c>
      <c r="W149" s="51">
        <v>-97.991</v>
      </c>
      <c r="X149" s="51">
        <v>-167.16200000000001</v>
      </c>
      <c r="Y149" s="51">
        <v>-250.87400000000002</v>
      </c>
      <c r="Z149" s="51">
        <v>-87.555999999999997</v>
      </c>
      <c r="AA149" s="51">
        <v>-140.703</v>
      </c>
      <c r="AB149" s="51">
        <v>-178.66800000000001</v>
      </c>
      <c r="AC149" s="51">
        <v>-170.21200000000005</v>
      </c>
      <c r="AD149" s="51">
        <v>-8.2240000000000002</v>
      </c>
      <c r="AE149" s="51">
        <v>-32.170999999999999</v>
      </c>
      <c r="AF149" s="51">
        <v>-21.338999999999999</v>
      </c>
      <c r="AG149" s="51">
        <v>10.027000000000001</v>
      </c>
    </row>
    <row r="150" spans="1:33">
      <c r="A150" s="52" t="s">
        <v>264</v>
      </c>
      <c r="B150" s="51"/>
      <c r="C150" s="51"/>
      <c r="D150" s="51"/>
      <c r="E150" s="51"/>
      <c r="F150" s="51"/>
      <c r="G150" s="51"/>
      <c r="H150" s="51"/>
      <c r="I150" s="51"/>
      <c r="J150" s="51"/>
      <c r="K150" s="51"/>
      <c r="L150" s="51"/>
      <c r="M150" s="51"/>
      <c r="N150" s="51"/>
      <c r="O150" s="51"/>
      <c r="P150" s="51"/>
      <c r="Q150" s="51"/>
      <c r="R150" s="56" t="s">
        <v>211</v>
      </c>
      <c r="S150" s="56" t="s">
        <v>211</v>
      </c>
      <c r="T150" s="56">
        <v>-0.60317030494917512</v>
      </c>
      <c r="U150" s="56">
        <v>-0.24669954543840336</v>
      </c>
      <c r="V150" s="56">
        <f>+V149/V134</f>
        <v>-0.20039362314407491</v>
      </c>
      <c r="W150" s="56">
        <f>+W149/W134</f>
        <v>-0.16117417949873517</v>
      </c>
      <c r="X150" s="56">
        <v>-0.17994667114482649</v>
      </c>
      <c r="Y150" s="56">
        <v>-0.18917453593142866</v>
      </c>
      <c r="Z150" s="56">
        <v>-0.30001165013945902</v>
      </c>
      <c r="AA150" s="56">
        <v>-0.15602998107054025</v>
      </c>
      <c r="AB150" s="56">
        <v>-0.10513190915964729</v>
      </c>
      <c r="AC150" s="56">
        <v>-5.7432767571602018E-2</v>
      </c>
      <c r="AD150" s="56">
        <v>-8.6357889608071267E-3</v>
      </c>
      <c r="AE150" s="56">
        <v>-1.6533041157616089E-2</v>
      </c>
      <c r="AF150" s="56">
        <v>-7.1839994667296896E-3</v>
      </c>
      <c r="AG150" s="56">
        <v>2.4884993457979189E-3</v>
      </c>
    </row>
    <row r="151" spans="1:33">
      <c r="A151" s="6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row>
    <row r="152" spans="1:33">
      <c r="A152" s="52" t="s">
        <v>197</v>
      </c>
      <c r="B152" s="49"/>
      <c r="C152" s="49"/>
      <c r="D152" s="49"/>
      <c r="E152" s="49"/>
      <c r="F152" s="49"/>
      <c r="G152" s="49"/>
      <c r="H152" s="49"/>
      <c r="I152" s="49"/>
      <c r="J152" s="49"/>
      <c r="K152" s="49"/>
      <c r="L152" s="49"/>
      <c r="M152" s="49"/>
      <c r="N152" s="49"/>
      <c r="O152" s="49"/>
      <c r="P152" s="49"/>
      <c r="Q152" s="49"/>
      <c r="R152" s="53" t="s">
        <v>67</v>
      </c>
      <c r="S152" s="53" t="s">
        <v>67</v>
      </c>
      <c r="T152" s="53" t="s">
        <v>67</v>
      </c>
      <c r="U152" s="53" t="s">
        <v>67</v>
      </c>
      <c r="V152" s="53" t="s">
        <v>67</v>
      </c>
      <c r="W152" s="53" t="s">
        <v>67</v>
      </c>
      <c r="X152" s="53" t="s">
        <v>67</v>
      </c>
      <c r="Y152" s="53" t="s">
        <v>67</v>
      </c>
      <c r="Z152" s="106">
        <v>0.27407936454404003</v>
      </c>
      <c r="AA152" s="106">
        <v>0.123588141394298</v>
      </c>
      <c r="AB152" s="106">
        <v>0.22090056406215333</v>
      </c>
      <c r="AC152" s="106">
        <v>0.37037749541769105</v>
      </c>
      <c r="AD152" s="106">
        <v>0.27429910705107563</v>
      </c>
      <c r="AE152" s="106">
        <v>0.2575017942688429</v>
      </c>
      <c r="AF152" s="106">
        <v>0.19326614160755207</v>
      </c>
      <c r="AG152" s="106">
        <v>5.5333983768274919E-2</v>
      </c>
    </row>
    <row r="153" spans="1:33">
      <c r="A153" s="52" t="s">
        <v>198</v>
      </c>
      <c r="B153" s="53"/>
      <c r="C153" s="53"/>
      <c r="D153" s="53"/>
      <c r="E153" s="53"/>
      <c r="F153" s="53"/>
      <c r="G153" s="53"/>
      <c r="H153" s="53"/>
      <c r="I153" s="53"/>
      <c r="J153" s="53"/>
      <c r="K153" s="53"/>
      <c r="L153" s="53"/>
      <c r="M153" s="53"/>
      <c r="N153" s="53"/>
      <c r="O153" s="53"/>
      <c r="P153" s="53"/>
      <c r="Q153" s="53"/>
      <c r="R153" s="53" t="s">
        <v>67</v>
      </c>
      <c r="S153" s="53" t="s">
        <v>67</v>
      </c>
      <c r="T153" s="53" t="s">
        <v>67</v>
      </c>
      <c r="U153" s="53" t="s">
        <v>67</v>
      </c>
      <c r="V153" s="53" t="s">
        <v>67</v>
      </c>
      <c r="W153" s="53" t="s">
        <v>67</v>
      </c>
      <c r="X153" s="53" t="s">
        <v>67</v>
      </c>
      <c r="Y153" s="53" t="s">
        <v>67</v>
      </c>
      <c r="Z153" s="106">
        <v>5.9112247027133899E-2</v>
      </c>
      <c r="AA153" s="106">
        <v>0.46615406858848751</v>
      </c>
      <c r="AB153" s="106">
        <v>0.72234497931850838</v>
      </c>
      <c r="AC153" s="106">
        <v>1.0167961738994806</v>
      </c>
      <c r="AD153" s="106">
        <v>1.9418109799137888</v>
      </c>
      <c r="AE153" s="106">
        <v>0.84489471747640432</v>
      </c>
      <c r="AF153" s="106">
        <v>0.47832403530106321</v>
      </c>
      <c r="AG153" s="106">
        <v>0.24222303498614964</v>
      </c>
    </row>
    <row r="154" spans="1:33">
      <c r="A154" s="52" t="s">
        <v>199</v>
      </c>
      <c r="B154" s="53"/>
      <c r="C154" s="53"/>
      <c r="D154" s="53"/>
      <c r="E154" s="53"/>
      <c r="F154" s="53"/>
      <c r="G154" s="53"/>
      <c r="H154" s="53"/>
      <c r="I154" s="53"/>
      <c r="J154" s="53"/>
      <c r="K154" s="53"/>
      <c r="L154" s="53"/>
      <c r="M154" s="53"/>
      <c r="N154" s="53"/>
      <c r="O154" s="53"/>
      <c r="P154" s="53"/>
      <c r="Q154" s="53"/>
      <c r="R154" s="53" t="s">
        <v>67</v>
      </c>
      <c r="S154" s="53" t="s">
        <v>67</v>
      </c>
      <c r="T154" s="53" t="s">
        <v>67</v>
      </c>
      <c r="U154" s="53" t="s">
        <v>67</v>
      </c>
      <c r="V154" s="53" t="s">
        <v>67</v>
      </c>
      <c r="W154" s="53" t="s">
        <v>67</v>
      </c>
      <c r="X154" s="53" t="s">
        <v>67</v>
      </c>
      <c r="Y154" s="53" t="s">
        <v>67</v>
      </c>
      <c r="Z154" s="56">
        <v>4.37969623546937E-2</v>
      </c>
      <c r="AA154" s="56">
        <v>6.0741271086321103E-2</v>
      </c>
      <c r="AB154" s="56">
        <v>4.2481052475660919E-2</v>
      </c>
      <c r="AC154" s="56">
        <v>2.6013007764254859E-2</v>
      </c>
      <c r="AD154" s="56">
        <v>4.7011739228760785E-2</v>
      </c>
      <c r="AE154" s="56">
        <v>5.5429938265786571E-2</v>
      </c>
      <c r="AF154" s="56">
        <v>7.622516497839027E-2</v>
      </c>
      <c r="AG154" s="56">
        <v>6.2017617322282836E-2</v>
      </c>
    </row>
    <row r="155" spans="1:33" ht="22.5">
      <c r="A155" s="52" t="s">
        <v>236</v>
      </c>
      <c r="B155" s="53"/>
      <c r="C155" s="53"/>
      <c r="D155" s="53"/>
      <c r="E155" s="53"/>
      <c r="F155" s="53"/>
      <c r="G155" s="53"/>
      <c r="H155" s="53"/>
      <c r="I155" s="53"/>
      <c r="J155" s="53"/>
      <c r="K155" s="53"/>
      <c r="L155" s="53"/>
      <c r="M155" s="53"/>
      <c r="N155" s="53"/>
      <c r="O155" s="53"/>
      <c r="P155" s="53"/>
      <c r="Q155" s="53"/>
      <c r="R155" s="53" t="s">
        <v>67</v>
      </c>
      <c r="S155" s="53" t="s">
        <v>67</v>
      </c>
      <c r="T155" s="53" t="s">
        <v>67</v>
      </c>
      <c r="U155" s="53" t="s">
        <v>67</v>
      </c>
      <c r="V155" s="53" t="s">
        <v>67</v>
      </c>
      <c r="W155" s="53" t="s">
        <v>67</v>
      </c>
      <c r="X155" s="53" t="s">
        <v>67</v>
      </c>
      <c r="Y155" s="56" t="s">
        <v>67</v>
      </c>
      <c r="Z155" s="56">
        <v>-0.20238974352592601</v>
      </c>
      <c r="AA155" s="56">
        <v>-0.16726687268267393</v>
      </c>
      <c r="AB155" s="56">
        <v>-0.15628527858838745</v>
      </c>
      <c r="AC155" s="56">
        <v>-0.17839290171195502</v>
      </c>
      <c r="AD155" s="56" t="s">
        <v>67</v>
      </c>
      <c r="AE155" s="56" t="s">
        <v>67</v>
      </c>
      <c r="AF155" s="56" t="s">
        <v>67</v>
      </c>
      <c r="AG155" s="56" t="s">
        <v>67</v>
      </c>
    </row>
    <row r="156" spans="1:33" ht="15.75" thickBot="1">
      <c r="A156" s="54" t="s">
        <v>23</v>
      </c>
      <c r="B156" s="55"/>
      <c r="C156" s="55"/>
      <c r="D156" s="55"/>
      <c r="E156" s="55"/>
      <c r="F156" s="55"/>
      <c r="G156" s="55"/>
      <c r="H156" s="55"/>
      <c r="I156" s="55"/>
      <c r="J156" s="55"/>
      <c r="K156" s="55"/>
      <c r="L156" s="55"/>
      <c r="M156" s="55"/>
      <c r="N156" s="55"/>
      <c r="O156" s="55"/>
      <c r="P156" s="55"/>
      <c r="Q156" s="55"/>
      <c r="R156" s="55" t="s">
        <v>67</v>
      </c>
      <c r="S156" s="55" t="s">
        <v>67</v>
      </c>
      <c r="T156" s="55" t="s">
        <v>67</v>
      </c>
      <c r="U156" s="55" t="s">
        <v>67</v>
      </c>
      <c r="V156" s="55" t="s">
        <v>67</v>
      </c>
      <c r="W156" s="55" t="s">
        <v>67</v>
      </c>
      <c r="X156" s="55" t="s">
        <v>67</v>
      </c>
      <c r="Y156" s="55">
        <v>1.9434439255655378</v>
      </c>
      <c r="Z156" s="55">
        <v>0.17459883039994195</v>
      </c>
      <c r="AA156" s="55">
        <v>0.48321660838643266</v>
      </c>
      <c r="AB156" s="55">
        <v>0.82944131726793513</v>
      </c>
      <c r="AC156" s="55">
        <v>1.2347937753694715</v>
      </c>
      <c r="AD156" s="55">
        <v>2.2631218261936255</v>
      </c>
      <c r="AE156" s="55">
        <v>1.1578264500110338</v>
      </c>
      <c r="AF156" s="55">
        <v>0.74781534188700538</v>
      </c>
      <c r="AG156" s="55">
        <v>0.35957463607670737</v>
      </c>
    </row>
    <row r="157" spans="1:33">
      <c r="A157" s="202" t="s">
        <v>355</v>
      </c>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197"/>
      <c r="AA157" s="197"/>
      <c r="AB157" s="197"/>
      <c r="AC157" s="197"/>
      <c r="AD157" s="197"/>
      <c r="AE157" s="197"/>
      <c r="AF157" s="197"/>
      <c r="AG157" s="197"/>
    </row>
    <row r="158" spans="1:33">
      <c r="A158" s="13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row>
    <row r="164" spans="22:25">
      <c r="V164" s="43"/>
      <c r="W164" s="43"/>
      <c r="X164" s="43"/>
      <c r="Y164" s="43"/>
    </row>
    <row r="165" spans="22:25">
      <c r="V165" s="43"/>
      <c r="W165" s="43"/>
      <c r="X165" s="43"/>
      <c r="Y165" s="43"/>
    </row>
    <row r="166" spans="22:25">
      <c r="V166" s="43"/>
      <c r="W166" s="43"/>
      <c r="X166" s="43"/>
      <c r="Y166" s="43"/>
    </row>
    <row r="167" spans="22:25">
      <c r="V167" s="43"/>
      <c r="W167" s="43"/>
      <c r="X167" s="43"/>
      <c r="Y167" s="43"/>
    </row>
    <row r="168" spans="22:25">
      <c r="V168" s="43"/>
      <c r="W168" s="43"/>
      <c r="X168" s="43"/>
      <c r="Y168" s="43"/>
    </row>
    <row r="169" spans="22:25">
      <c r="V169" s="43"/>
      <c r="W169" s="43"/>
      <c r="X169" s="43"/>
      <c r="Y169" s="43"/>
    </row>
    <row r="170" spans="22:25">
      <c r="V170" s="43"/>
      <c r="W170" s="43"/>
      <c r="X170" s="43"/>
      <c r="Y170" s="43"/>
    </row>
    <row r="171" spans="22:25">
      <c r="V171" s="43"/>
      <c r="W171" s="43"/>
      <c r="X171" s="43"/>
      <c r="Y171" s="43"/>
    </row>
    <row r="172" spans="22:25">
      <c r="V172" s="43"/>
      <c r="W172" s="43"/>
      <c r="X172" s="43"/>
      <c r="Y172" s="43"/>
    </row>
    <row r="173" spans="22:25">
      <c r="V173" s="43"/>
      <c r="W173" s="43"/>
      <c r="X173" s="43"/>
      <c r="Y173" s="43"/>
    </row>
    <row r="174" spans="22:25">
      <c r="V174" s="43"/>
      <c r="W174" s="43"/>
      <c r="X174" s="43"/>
      <c r="Y174" s="43"/>
    </row>
    <row r="175" spans="22:25">
      <c r="V175" s="43"/>
      <c r="W175" s="43"/>
      <c r="X175" s="43"/>
      <c r="Y175" s="43"/>
    </row>
    <row r="176" spans="22:25">
      <c r="V176" s="43"/>
      <c r="W176" s="43"/>
      <c r="X176" s="43"/>
      <c r="Y176" s="43"/>
    </row>
    <row r="177" spans="22:25">
      <c r="V177" s="43"/>
      <c r="W177" s="43"/>
      <c r="X177" s="43"/>
      <c r="Y177" s="43"/>
    </row>
    <row r="178" spans="22:25">
      <c r="V178" s="43"/>
      <c r="W178" s="43"/>
      <c r="X178" s="43"/>
      <c r="Y178" s="43"/>
    </row>
    <row r="179" spans="22:25">
      <c r="V179" s="43"/>
      <c r="W179" s="43"/>
      <c r="X179" s="43"/>
      <c r="Y179" s="43"/>
    </row>
    <row r="180" spans="22:25">
      <c r="V180" s="43"/>
      <c r="W180" s="43"/>
      <c r="X180" s="43"/>
      <c r="Y180" s="43"/>
    </row>
    <row r="181" spans="22:25">
      <c r="V181" s="43"/>
      <c r="W181" s="43"/>
      <c r="X181" s="43"/>
      <c r="Y181" s="43"/>
    </row>
    <row r="182" spans="22:25">
      <c r="V182" s="43"/>
      <c r="W182" s="43"/>
      <c r="X182" s="43"/>
      <c r="Y182" s="43"/>
    </row>
    <row r="183" spans="22:25">
      <c r="V183" s="43"/>
      <c r="W183" s="43"/>
      <c r="X183" s="43"/>
      <c r="Y183" s="43"/>
    </row>
    <row r="184" spans="22:25">
      <c r="V184" s="43"/>
      <c r="W184" s="43"/>
      <c r="X184" s="43"/>
      <c r="Y184" s="43"/>
    </row>
    <row r="185" spans="22:25">
      <c r="V185" s="43"/>
      <c r="W185" s="43"/>
      <c r="X185" s="43"/>
      <c r="Y185" s="43"/>
    </row>
    <row r="186" spans="22:25">
      <c r="V186" s="43"/>
      <c r="W186" s="43"/>
      <c r="X186" s="43"/>
      <c r="Y186" s="43"/>
    </row>
    <row r="187" spans="22:25">
      <c r="V187" s="43"/>
      <c r="W187" s="43"/>
      <c r="X187" s="43"/>
      <c r="Y187" s="43"/>
    </row>
    <row r="188" spans="22:25">
      <c r="V188" s="43"/>
      <c r="W188" s="43"/>
      <c r="X188" s="43"/>
      <c r="Y188" s="43"/>
    </row>
    <row r="189" spans="22:25">
      <c r="V189" s="43"/>
      <c r="W189" s="43"/>
      <c r="X189" s="43"/>
      <c r="Y189" s="43"/>
    </row>
  </sheetData>
  <mergeCells count="4">
    <mergeCell ref="A85:AF85"/>
    <mergeCell ref="A102:AF102"/>
    <mergeCell ref="A129:Y129"/>
    <mergeCell ref="A157:Y157"/>
  </mergeCells>
  <pageMargins left="0.70866141732283472" right="0.70866141732283472" top="0.74803149606299213" bottom="0.74803149606299213" header="0.31496062992125984" footer="0.31496062992125984"/>
  <pageSetup paperSize="8" scale="79" fitToHeight="0" orientation="portrait" r:id="rId1"/>
  <headerFooter>
    <oddHeader>&amp;L&amp;"Calibri"&amp;11 [Restricted]&amp;1#</oddHeader>
  </headerFooter>
  <rowBreaks count="1" manualBreakCount="1">
    <brk id="6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P35"/>
  <sheetViews>
    <sheetView view="pageBreakPreview" zoomScaleNormal="100" zoomScaleSheetLayoutView="100" workbookViewId="0"/>
  </sheetViews>
  <sheetFormatPr defaultColWidth="8.7109375" defaultRowHeight="15"/>
  <cols>
    <col min="1" max="1" width="35" style="65" bestFit="1" customWidth="1"/>
    <col min="2" max="4" width="8.7109375" style="39"/>
    <col min="5" max="5" width="8.7109375" style="39" customWidth="1"/>
    <col min="6" max="6" width="12" style="39" customWidth="1"/>
    <col min="7" max="7" width="8.7109375" style="39"/>
    <col min="8" max="11" width="8.7109375" style="65"/>
    <col min="12" max="12" width="8.7109375" style="65" customWidth="1"/>
    <col min="13" max="16384" width="8.7109375" style="65"/>
  </cols>
  <sheetData>
    <row r="1" spans="1:16" ht="21.75" thickBot="1">
      <c r="A1" s="66" t="s">
        <v>279</v>
      </c>
      <c r="B1" s="147"/>
      <c r="C1" s="147"/>
      <c r="D1" s="147"/>
      <c r="E1" s="147"/>
      <c r="F1" s="147"/>
      <c r="G1" s="147"/>
      <c r="H1" s="147"/>
    </row>
    <row r="2" spans="1:16" ht="23.25" thickBot="1">
      <c r="A2" s="67"/>
      <c r="B2" s="42" t="s">
        <v>248</v>
      </c>
      <c r="C2" s="42" t="s">
        <v>249</v>
      </c>
      <c r="D2" s="42" t="s">
        <v>250</v>
      </c>
      <c r="E2" s="42" t="s">
        <v>251</v>
      </c>
      <c r="F2" s="159" t="s">
        <v>293</v>
      </c>
      <c r="G2" s="42" t="s">
        <v>252</v>
      </c>
      <c r="H2" s="42" t="s">
        <v>298</v>
      </c>
      <c r="I2" s="42" t="s">
        <v>313</v>
      </c>
      <c r="J2" s="42" t="s">
        <v>330</v>
      </c>
      <c r="K2" s="42" t="s">
        <v>342</v>
      </c>
      <c r="L2" s="159" t="s">
        <v>343</v>
      </c>
      <c r="M2" s="159" t="s">
        <v>346</v>
      </c>
      <c r="N2" s="159" t="s">
        <v>351</v>
      </c>
      <c r="O2" s="159" t="s">
        <v>356</v>
      </c>
      <c r="P2" s="42" t="s">
        <v>361</v>
      </c>
    </row>
    <row r="3" spans="1:16" ht="15.75" thickTop="1">
      <c r="A3" s="152" t="s">
        <v>294</v>
      </c>
      <c r="B3" s="7"/>
      <c r="C3" s="7"/>
      <c r="D3" s="7"/>
      <c r="E3" s="7"/>
      <c r="F3" s="7"/>
      <c r="G3" s="7"/>
      <c r="H3" s="7"/>
      <c r="I3" s="7"/>
      <c r="J3" s="7"/>
      <c r="K3" s="7"/>
      <c r="L3" s="7"/>
      <c r="M3" s="7"/>
      <c r="N3" s="7"/>
      <c r="O3" s="7"/>
      <c r="P3" s="7"/>
    </row>
    <row r="4" spans="1:16">
      <c r="A4" s="68" t="s">
        <v>228</v>
      </c>
      <c r="B4" s="153">
        <f>0.0354585528402502*100</f>
        <v>3.5458552840250199</v>
      </c>
      <c r="C4" s="153">
        <f>0.0246525067885013*100</f>
        <v>2.4652506788501301</v>
      </c>
      <c r="D4" s="153">
        <f>0.0717415098303251*100</f>
        <v>7.1741509830325096</v>
      </c>
      <c r="E4" s="153">
        <f>0.0927543525751413*100</f>
        <v>9.275435257514129</v>
      </c>
      <c r="F4" s="153">
        <f>0.0575391654275901*100</f>
        <v>5.7539165427590095</v>
      </c>
      <c r="G4" s="153">
        <f>0.0871136714008658*100</f>
        <v>8.7113671400865798</v>
      </c>
      <c r="H4" s="153">
        <v>4.9974459450939923</v>
      </c>
      <c r="I4" s="153">
        <v>6.9965374455759344</v>
      </c>
      <c r="J4" s="153">
        <v>9.6929115265268262</v>
      </c>
      <c r="K4" s="153">
        <v>7.6773553070632827</v>
      </c>
      <c r="L4" s="153">
        <v>9.2040330387490599</v>
      </c>
      <c r="M4" s="153">
        <v>9.2683120398642025</v>
      </c>
      <c r="N4" s="153">
        <v>3.1942422690969696</v>
      </c>
      <c r="O4" s="153">
        <v>0.68354492997009242</v>
      </c>
      <c r="P4" s="153">
        <v>4.091128427377555</v>
      </c>
    </row>
    <row r="5" spans="1:16">
      <c r="A5" s="68" t="s">
        <v>280</v>
      </c>
      <c r="B5" s="154">
        <f>0.0428401326648985*100</f>
        <v>4.2840132664898505</v>
      </c>
      <c r="C5" s="154">
        <f>0.0967050458045674*100</f>
        <v>9.6705045804567398</v>
      </c>
      <c r="D5" s="154">
        <f>0.0384353295050588*100</f>
        <v>3.84353295050588</v>
      </c>
      <c r="E5" s="154">
        <f>0.0972244491612888*100</f>
        <v>9.7224449161288806</v>
      </c>
      <c r="F5" s="154">
        <f>0.0706998600219951*100</f>
        <v>7.06998600219951</v>
      </c>
      <c r="G5" s="154">
        <f>0.0370382767912434*100</f>
        <v>3.7038276791243399</v>
      </c>
      <c r="H5" s="154">
        <v>9.2133213635053313</v>
      </c>
      <c r="I5" s="154">
        <v>6.0031674939785891</v>
      </c>
      <c r="J5" s="154">
        <v>9.0131962894587048</v>
      </c>
      <c r="K5" s="154">
        <v>7.2055702668962667</v>
      </c>
      <c r="L5" s="154">
        <v>5.0683632025659451</v>
      </c>
      <c r="M5" s="154">
        <v>8.7543301978592325</v>
      </c>
      <c r="N5" s="154">
        <v>7.0098007288351107</v>
      </c>
      <c r="O5" s="154">
        <v>10.561544808698939</v>
      </c>
      <c r="P5" s="154">
        <v>7.9598477277618791</v>
      </c>
    </row>
    <row r="6" spans="1:16">
      <c r="A6" s="68" t="s">
        <v>286</v>
      </c>
      <c r="B6" s="194">
        <v>29.032889305031173</v>
      </c>
      <c r="C6" s="194">
        <v>26.854626161437945</v>
      </c>
      <c r="D6" s="194">
        <v>21.635189780553958</v>
      </c>
      <c r="E6" s="194">
        <v>21.86186246611388</v>
      </c>
      <c r="F6" s="195"/>
      <c r="G6" s="194">
        <v>20.351350984349988</v>
      </c>
      <c r="H6" s="194">
        <v>19.008155877330498</v>
      </c>
      <c r="I6" s="194">
        <v>18.379940120199571</v>
      </c>
      <c r="J6" s="194">
        <v>17.558849810429859</v>
      </c>
      <c r="K6" s="194"/>
      <c r="L6" s="194">
        <v>17.338667760188052</v>
      </c>
      <c r="M6" s="194">
        <v>16.716682958251631</v>
      </c>
      <c r="N6" s="194">
        <v>16.768236833019422</v>
      </c>
      <c r="O6" s="194">
        <v>17.574706929032033</v>
      </c>
      <c r="P6" s="194"/>
    </row>
    <row r="7" spans="1:16">
      <c r="A7" s="68" t="s">
        <v>158</v>
      </c>
      <c r="B7" s="35">
        <v>2688.5709999999999</v>
      </c>
      <c r="C7" s="35">
        <v>1795.8299999999997</v>
      </c>
      <c r="D7" s="35">
        <v>2100.444</v>
      </c>
      <c r="E7" s="35">
        <v>2185.5340000000001</v>
      </c>
      <c r="G7" s="35">
        <v>2439.3019999999997</v>
      </c>
      <c r="H7" s="35">
        <v>2211.6409999999996</v>
      </c>
      <c r="I7" s="35">
        <v>3309.364</v>
      </c>
      <c r="J7" s="35">
        <v>1812.1849999999999</v>
      </c>
      <c r="K7" s="35"/>
      <c r="L7" s="35">
        <v>2333.8250000000003</v>
      </c>
      <c r="M7" s="35">
        <v>2287.4349999999995</v>
      </c>
      <c r="N7" s="35">
        <v>2852.3330000000001</v>
      </c>
      <c r="O7" s="35">
        <v>2581.0509999999999</v>
      </c>
      <c r="P7" s="35"/>
    </row>
    <row r="8" spans="1:16">
      <c r="A8" s="127" t="s">
        <v>314</v>
      </c>
      <c r="B8" s="151">
        <v>2.1126134267044261</v>
      </c>
      <c r="C8" s="151">
        <v>1.4003173625379643</v>
      </c>
      <c r="D8" s="151">
        <v>1.8312629905003701</v>
      </c>
      <c r="E8" s="151">
        <v>1.7</v>
      </c>
      <c r="F8" s="151"/>
      <c r="G8" s="151">
        <v>1.9213032684104066</v>
      </c>
      <c r="H8" s="151">
        <v>1.6671812750881028</v>
      </c>
      <c r="I8" s="151">
        <v>2.2428018317250058</v>
      </c>
      <c r="J8" s="151">
        <v>1.143746422212671</v>
      </c>
      <c r="K8" s="151"/>
      <c r="L8" s="151">
        <v>1.3506517933359379</v>
      </c>
      <c r="M8" s="151">
        <v>1.2636149751053869</v>
      </c>
      <c r="N8" s="151">
        <v>1.4975124874390591</v>
      </c>
      <c r="O8" s="151">
        <v>1.2837498681956632</v>
      </c>
      <c r="P8" s="151"/>
    </row>
    <row r="9" spans="1:16" s="1" customFormat="1">
      <c r="A9" s="152" t="s">
        <v>295</v>
      </c>
      <c r="B9" s="7"/>
      <c r="C9" s="7"/>
      <c r="D9" s="7"/>
      <c r="E9" s="7"/>
      <c r="F9" s="7"/>
      <c r="G9" s="7"/>
      <c r="H9" s="7"/>
      <c r="I9" s="7"/>
      <c r="J9" s="7"/>
      <c r="K9" s="7"/>
      <c r="L9" s="7"/>
      <c r="M9" s="7"/>
      <c r="N9" s="7"/>
      <c r="O9" s="7"/>
      <c r="P9" s="7"/>
    </row>
    <row r="10" spans="1:16">
      <c r="A10" s="68" t="s">
        <v>228</v>
      </c>
      <c r="B10" s="145">
        <f>0.0276197452862992*100</f>
        <v>2.7619745286299202</v>
      </c>
      <c r="C10" s="145">
        <f>0.0237478656482208*100</f>
        <v>2.3747865648220801</v>
      </c>
      <c r="D10" s="145">
        <f>0.109660515079959*100</f>
        <v>10.9660515079959</v>
      </c>
      <c r="E10" s="145">
        <f>0.0898397015217516*100</f>
        <v>8.9839701521751589</v>
      </c>
      <c r="F10" s="145">
        <f>0.0623188749480432*100</f>
        <v>6.2318874948043206</v>
      </c>
      <c r="G10" s="145">
        <v>10.668796325030499</v>
      </c>
      <c r="H10" s="145">
        <v>8.4148419464529702</v>
      </c>
      <c r="I10" s="145">
        <v>3.1860314621648511</v>
      </c>
      <c r="J10" s="145">
        <v>4.5406333982365599</v>
      </c>
      <c r="K10" s="145">
        <v>6.5775115923984551</v>
      </c>
      <c r="L10" s="145">
        <v>6.1616357105927833</v>
      </c>
      <c r="M10" s="145">
        <v>6.8570825171765604</v>
      </c>
      <c r="N10" s="145">
        <v>2.1680565700825216</v>
      </c>
      <c r="O10" s="145">
        <v>3.0079870524551966</v>
      </c>
      <c r="P10" s="145">
        <v>4.5437812471242678</v>
      </c>
    </row>
    <row r="11" spans="1:16">
      <c r="A11" s="68" t="s">
        <v>280</v>
      </c>
      <c r="B11" s="145">
        <v>9.5151676710672479</v>
      </c>
      <c r="C11" s="145">
        <v>14.949325226449957</v>
      </c>
      <c r="D11" s="145">
        <v>7.9918542515334563</v>
      </c>
      <c r="E11" s="145">
        <v>16.087559913133987</v>
      </c>
      <c r="F11" s="145">
        <v>12.302605839037293</v>
      </c>
      <c r="G11" s="145">
        <v>10.267380891764388</v>
      </c>
      <c r="H11" s="145">
        <v>15.475629135015112</v>
      </c>
      <c r="I11" s="145">
        <v>10.673351596994333</v>
      </c>
      <c r="J11" s="145">
        <v>15.76904087712332</v>
      </c>
      <c r="K11" s="145">
        <v>13.155659001054243</v>
      </c>
      <c r="L11" s="145">
        <v>9.9442925772687687</v>
      </c>
      <c r="M11" s="145">
        <v>15.13703958766156</v>
      </c>
      <c r="N11" s="145">
        <v>10.756779247649574</v>
      </c>
      <c r="O11" s="145">
        <v>15.621835637386008</v>
      </c>
      <c r="P11" s="145">
        <v>12.978697872412232</v>
      </c>
    </row>
    <row r="12" spans="1:16">
      <c r="A12" s="68" t="s">
        <v>325</v>
      </c>
      <c r="B12" s="145">
        <v>28.943999999999999</v>
      </c>
      <c r="C12" s="145">
        <v>26.151299999999996</v>
      </c>
      <c r="D12" s="145">
        <v>34.451799999999999</v>
      </c>
      <c r="E12" s="145">
        <v>25.897899999999996</v>
      </c>
      <c r="F12" s="145">
        <v>28.735699999999998</v>
      </c>
      <c r="G12" s="145">
        <v>25.369</v>
      </c>
      <c r="H12" s="145">
        <v>24.0595</v>
      </c>
      <c r="I12" s="145">
        <v>24.609500000000001</v>
      </c>
      <c r="J12" s="145">
        <v>22.209700000000002</v>
      </c>
      <c r="K12" s="145">
        <v>24.078599999999998</v>
      </c>
      <c r="L12" s="145">
        <v>23.075600000000001</v>
      </c>
      <c r="M12" s="145">
        <v>23.887499999999999</v>
      </c>
      <c r="N12" s="145">
        <v>23.1</v>
      </c>
      <c r="O12" s="145">
        <v>23.6266</v>
      </c>
      <c r="P12" s="145">
        <v>23.410999999999998</v>
      </c>
    </row>
    <row r="13" spans="1:16">
      <c r="A13" s="68" t="s">
        <v>326</v>
      </c>
      <c r="B13" s="145">
        <v>17.7715</v>
      </c>
      <c r="C13" s="145">
        <v>17.9634</v>
      </c>
      <c r="D13" s="145">
        <v>15.995799999999999</v>
      </c>
      <c r="E13" s="145">
        <v>18.108400000000003</v>
      </c>
      <c r="F13" s="145">
        <v>17.529900000000001</v>
      </c>
      <c r="G13" s="145">
        <v>14.142199999999999</v>
      </c>
      <c r="H13" s="145">
        <v>17.6478</v>
      </c>
      <c r="I13" s="145">
        <v>15.306800000000001</v>
      </c>
      <c r="J13" s="145">
        <v>15.427</v>
      </c>
      <c r="K13" s="145">
        <v>15.528</v>
      </c>
      <c r="L13" s="145">
        <v>15.0768</v>
      </c>
      <c r="M13" s="145">
        <v>15.854100000000001</v>
      </c>
      <c r="N13" s="145">
        <v>13.5</v>
      </c>
      <c r="O13" s="145">
        <v>17.703499999999998</v>
      </c>
      <c r="P13" s="145">
        <v>15.5946</v>
      </c>
    </row>
    <row r="14" spans="1:16">
      <c r="A14" s="68" t="s">
        <v>327</v>
      </c>
      <c r="B14" s="145">
        <v>20.882899999999999</v>
      </c>
      <c r="C14" s="145">
        <v>23.7</v>
      </c>
      <c r="D14" s="145">
        <v>21.6</v>
      </c>
      <c r="E14" s="145">
        <v>23.590199999999999</v>
      </c>
      <c r="F14" s="145">
        <v>22.415299999999998</v>
      </c>
      <c r="G14" s="145">
        <v>22.764499999999998</v>
      </c>
      <c r="H14" s="145">
        <v>24.6</v>
      </c>
      <c r="I14" s="145">
        <v>23.124400000000001</v>
      </c>
      <c r="J14" s="145">
        <v>23.587499999999999</v>
      </c>
      <c r="K14" s="145">
        <v>23.592300000000002</v>
      </c>
      <c r="L14" s="145">
        <v>21.447400000000002</v>
      </c>
      <c r="M14" s="145">
        <v>24.570899999999998</v>
      </c>
      <c r="N14" s="145">
        <v>21.6</v>
      </c>
      <c r="O14" s="145">
        <v>23.394199999999998</v>
      </c>
      <c r="P14" s="145">
        <v>22.682700000000001</v>
      </c>
    </row>
    <row r="15" spans="1:16">
      <c r="A15" s="155" t="s">
        <v>347</v>
      </c>
      <c r="B15" s="35">
        <v>1007.328</v>
      </c>
      <c r="C15" s="35">
        <v>982.71009116279106</v>
      </c>
      <c r="D15" s="35">
        <v>991.70600000000002</v>
      </c>
      <c r="E15" s="35">
        <v>1000.6904</v>
      </c>
      <c r="F15" s="35"/>
      <c r="G15" s="35">
        <v>981.29899999999998</v>
      </c>
      <c r="H15" s="35">
        <v>956.11766782945699</v>
      </c>
      <c r="I15" s="35">
        <v>939</v>
      </c>
      <c r="J15" s="35">
        <v>938.11015999999995</v>
      </c>
      <c r="K15" s="35"/>
      <c r="L15" s="35">
        <v>970.16026666666698</v>
      </c>
      <c r="M15" s="35">
        <v>952.89379999999994</v>
      </c>
      <c r="N15" s="35">
        <v>945.5421</v>
      </c>
      <c r="O15" s="35">
        <v>959.65770000000009</v>
      </c>
      <c r="P15" s="35"/>
    </row>
    <row r="16" spans="1:16">
      <c r="A16" s="68" t="s">
        <v>159</v>
      </c>
      <c r="B16" s="35">
        <v>491.23099999999999</v>
      </c>
      <c r="C16" s="35">
        <v>479.61655116279098</v>
      </c>
      <c r="D16" s="35">
        <v>469.53</v>
      </c>
      <c r="E16" s="35">
        <v>456.375</v>
      </c>
      <c r="F16" s="35"/>
      <c r="G16" s="35">
        <v>441.95699999999999</v>
      </c>
      <c r="H16" s="35">
        <v>431.54521782945699</v>
      </c>
      <c r="I16" s="35">
        <v>422</v>
      </c>
      <c r="J16" s="35">
        <v>409.00700000000001</v>
      </c>
      <c r="K16" s="35"/>
      <c r="L16" s="35">
        <v>398</v>
      </c>
      <c r="M16" s="35">
        <v>388.84100000000001</v>
      </c>
      <c r="N16" s="35">
        <v>382</v>
      </c>
      <c r="O16" s="35">
        <v>373.65700000000004</v>
      </c>
      <c r="P16" s="35"/>
    </row>
    <row r="17" spans="1:16">
      <c r="A17" s="68" t="s">
        <v>160</v>
      </c>
      <c r="B17" s="35">
        <v>516.09699999999998</v>
      </c>
      <c r="C17" s="35">
        <v>503.09354000000008</v>
      </c>
      <c r="D17" s="35">
        <v>522.17600000000004</v>
      </c>
      <c r="E17" s="35">
        <v>544.31539999999995</v>
      </c>
      <c r="F17" s="35"/>
      <c r="G17" s="35">
        <v>539.34199999999998</v>
      </c>
      <c r="H17" s="35">
        <v>524.57245</v>
      </c>
      <c r="I17" s="35">
        <v>517</v>
      </c>
      <c r="J17" s="35">
        <v>529.10316</v>
      </c>
      <c r="K17" s="35"/>
      <c r="L17" s="35">
        <v>572.16026666666698</v>
      </c>
      <c r="M17" s="35">
        <v>564.05279999999993</v>
      </c>
      <c r="N17" s="35">
        <v>563.5421</v>
      </c>
      <c r="O17" s="35">
        <v>586.00070000000005</v>
      </c>
      <c r="P17" s="35"/>
    </row>
    <row r="18" spans="1:16">
      <c r="A18" s="127" t="s">
        <v>161</v>
      </c>
      <c r="B18" s="146">
        <v>5089.859518414617</v>
      </c>
      <c r="C18" s="146">
        <v>5265</v>
      </c>
      <c r="D18" s="146">
        <v>5368.8678566073868</v>
      </c>
      <c r="E18" s="146">
        <v>5507.9200593551977</v>
      </c>
      <c r="F18" s="146"/>
      <c r="G18" s="146">
        <v>5429</v>
      </c>
      <c r="H18" s="146">
        <v>5531.9943973110985</v>
      </c>
      <c r="I18" s="146">
        <v>5503</v>
      </c>
      <c r="J18" s="146">
        <v>5500</v>
      </c>
      <c r="K18" s="146"/>
      <c r="L18" s="146">
        <v>5542</v>
      </c>
      <c r="M18" s="146">
        <v>5764</v>
      </c>
      <c r="N18" s="146">
        <v>5727</v>
      </c>
      <c r="O18" s="146">
        <v>5625</v>
      </c>
      <c r="P18" s="146"/>
    </row>
    <row r="19" spans="1:16">
      <c r="A19" s="156" t="s">
        <v>296</v>
      </c>
      <c r="H19" s="39"/>
      <c r="I19" s="39"/>
      <c r="J19" s="39"/>
      <c r="K19" s="39"/>
      <c r="L19" s="39"/>
      <c r="M19" s="39"/>
      <c r="N19" s="39"/>
      <c r="O19" s="39"/>
      <c r="P19" s="39"/>
    </row>
    <row r="20" spans="1:16">
      <c r="A20" s="68" t="s">
        <v>228</v>
      </c>
      <c r="B20" s="145">
        <f>0.154150754618605*100</f>
        <v>15.4150754618605</v>
      </c>
      <c r="C20" s="145">
        <f>0.209371460314292*100</f>
        <v>20.937146031429201</v>
      </c>
      <c r="D20" s="145">
        <f>0.0476719723732772*100</f>
        <v>4.7671972373277205</v>
      </c>
      <c r="E20" s="145">
        <f>0.184715804025382*100</f>
        <v>18.471580402538201</v>
      </c>
      <c r="F20" s="145">
        <f>0.15398071364901*100</f>
        <v>15.398071364901</v>
      </c>
      <c r="G20" s="145">
        <v>4.7858428998590385</v>
      </c>
      <c r="H20" s="145">
        <v>5.0753039440507601</v>
      </c>
      <c r="I20" s="145">
        <v>11.953720458408723</v>
      </c>
      <c r="J20" s="145">
        <v>6.1180670529801473</v>
      </c>
      <c r="K20" s="145">
        <v>6.916882066592267</v>
      </c>
      <c r="L20" s="145">
        <v>14.075321169101041</v>
      </c>
      <c r="M20" s="145">
        <v>7.0818061947641953</v>
      </c>
      <c r="N20" s="145">
        <v>10.06065387334405</v>
      </c>
      <c r="O20" s="145">
        <v>7.0197728649114222</v>
      </c>
      <c r="P20" s="145">
        <v>9.3484642194806344</v>
      </c>
    </row>
    <row r="21" spans="1:16">
      <c r="A21" s="68" t="s">
        <v>280</v>
      </c>
      <c r="B21" s="145">
        <v>7.4787308820321403</v>
      </c>
      <c r="C21" s="145">
        <v>19.210897300345387</v>
      </c>
      <c r="D21" s="145">
        <v>8.5320523558787187</v>
      </c>
      <c r="E21" s="145">
        <v>16.079601421861838</v>
      </c>
      <c r="F21" s="145">
        <v>13.442035558780841</v>
      </c>
      <c r="G21" s="145">
        <v>7.7766907827880667</v>
      </c>
      <c r="H21" s="145">
        <v>16.404731096097951</v>
      </c>
      <c r="I21" s="145">
        <v>11.92458483798605</v>
      </c>
      <c r="J21" s="145">
        <v>20.389091241680969</v>
      </c>
      <c r="K21" s="145">
        <v>14.810742417372005</v>
      </c>
      <c r="L21" s="145">
        <v>12.829130052584645</v>
      </c>
      <c r="M21" s="145">
        <v>22.79377169669765</v>
      </c>
      <c r="N21" s="145">
        <v>21.127453731485037</v>
      </c>
      <c r="O21" s="145">
        <v>22.126932016507666</v>
      </c>
      <c r="P21" s="145">
        <v>19.722268614887025</v>
      </c>
    </row>
    <row r="22" spans="1:16">
      <c r="A22" s="127" t="s">
        <v>272</v>
      </c>
      <c r="B22" s="151">
        <v>43.384199999999993</v>
      </c>
      <c r="C22" s="151">
        <v>43.017699999999998</v>
      </c>
      <c r="D22" s="151">
        <v>42.005200000000002</v>
      </c>
      <c r="E22" s="151">
        <v>43.314700000000002</v>
      </c>
      <c r="F22" s="151">
        <v>42.903799999999997</v>
      </c>
      <c r="G22" s="151">
        <v>42.624700000000004</v>
      </c>
      <c r="H22" s="151">
        <v>42.351099999999995</v>
      </c>
      <c r="I22" s="151">
        <v>41.908299999999997</v>
      </c>
      <c r="J22" s="151">
        <v>41.993400000000001</v>
      </c>
      <c r="K22" s="151">
        <v>42.245299999999993</v>
      </c>
      <c r="L22" s="151">
        <v>42.197899999999997</v>
      </c>
      <c r="M22" s="151">
        <v>42.970599999999997</v>
      </c>
      <c r="N22" s="151">
        <v>41.8</v>
      </c>
      <c r="O22" s="151">
        <v>41.740099999999991</v>
      </c>
      <c r="P22" s="151">
        <v>42.16040000000001</v>
      </c>
    </row>
    <row r="23" spans="1:16">
      <c r="A23" s="156" t="s">
        <v>297</v>
      </c>
      <c r="H23" s="39"/>
      <c r="I23" s="39"/>
      <c r="J23" s="39"/>
      <c r="K23" s="39"/>
      <c r="L23" s="39"/>
      <c r="M23" s="39"/>
      <c r="N23" s="39"/>
      <c r="O23" s="39"/>
      <c r="P23" s="39"/>
    </row>
    <row r="24" spans="1:16">
      <c r="A24" s="68" t="s">
        <v>228</v>
      </c>
      <c r="B24" s="145">
        <f>0.0909488372093024*100</f>
        <v>9.0948837209302393</v>
      </c>
      <c r="C24" s="145">
        <f>-0.000465143074169005*100</f>
        <v>-4.6514307416900498E-2</v>
      </c>
      <c r="D24" s="145">
        <f>-0.0580738687503485*100</f>
        <v>-5.8073868750348501</v>
      </c>
      <c r="E24" s="145">
        <f>0.0805782658607537*100</f>
        <v>8.0578265860753699</v>
      </c>
      <c r="F24" s="145">
        <f>0.0219822584134852*100</f>
        <v>2.1982258413485201</v>
      </c>
      <c r="G24" s="145">
        <f>-0.0543668296665749*100</f>
        <v>-5.4366829666574894</v>
      </c>
      <c r="H24" s="145">
        <v>1.39809437973644</v>
      </c>
      <c r="I24" s="145">
        <v>14.769947786318816</v>
      </c>
      <c r="J24" s="145">
        <v>-1.4661372856439203</v>
      </c>
      <c r="K24" s="145">
        <v>2.6896086271017694</v>
      </c>
      <c r="L24" s="145">
        <v>-2.0779631190204539</v>
      </c>
      <c r="M24" s="145">
        <v>-13.355369333137713</v>
      </c>
      <c r="N24" s="145">
        <v>-22.739658723709823</v>
      </c>
      <c r="O24" s="145">
        <v>2.0376442532896055</v>
      </c>
      <c r="P24" s="145">
        <v>-9.7385031559963924</v>
      </c>
    </row>
    <row r="25" spans="1:16">
      <c r="A25" s="127" t="s">
        <v>280</v>
      </c>
      <c r="B25" s="151">
        <v>-3.969092140801155</v>
      </c>
      <c r="C25" s="151">
        <v>7.8232605247483002</v>
      </c>
      <c r="D25" s="151">
        <v>7.9649319563875016</v>
      </c>
      <c r="E25" s="151">
        <v>4.2769700456064763</v>
      </c>
      <c r="F25" s="151">
        <v>4.5541307518374188</v>
      </c>
      <c r="G25" s="151">
        <v>-5.0001858920339073</v>
      </c>
      <c r="H25" s="151">
        <v>4.0784579402956735</v>
      </c>
      <c r="I25" s="151">
        <v>8.0753604565467967</v>
      </c>
      <c r="J25" s="151">
        <v>4.4430593891906334</v>
      </c>
      <c r="K25" s="151">
        <v>3.7363241975734525</v>
      </c>
      <c r="L25" s="151">
        <v>-4.7090202929294511</v>
      </c>
      <c r="M25" s="151">
        <v>1.9436715617460891</v>
      </c>
      <c r="N25" s="151">
        <v>7.0901286124099112</v>
      </c>
      <c r="O25" s="151">
        <v>4.2751462371187845</v>
      </c>
      <c r="P25" s="151">
        <v>2.8724523500770718</v>
      </c>
    </row>
    <row r="26" spans="1:16" s="1" customFormat="1">
      <c r="A26" s="156" t="s">
        <v>156</v>
      </c>
      <c r="B26" s="39"/>
      <c r="C26" s="39"/>
      <c r="D26" s="39"/>
      <c r="E26" s="39"/>
      <c r="F26" s="39"/>
      <c r="G26" s="39"/>
      <c r="H26" s="39"/>
      <c r="I26" s="39"/>
      <c r="J26" s="39"/>
      <c r="K26" s="39"/>
      <c r="L26" s="39"/>
      <c r="M26" s="39"/>
      <c r="N26" s="39"/>
      <c r="O26" s="39"/>
      <c r="P26" s="39"/>
    </row>
    <row r="27" spans="1:16">
      <c r="A27" s="68" t="s">
        <v>228</v>
      </c>
      <c r="B27" s="157" t="s">
        <v>67</v>
      </c>
      <c r="C27" s="157" t="s">
        <v>67</v>
      </c>
      <c r="D27" s="157" t="s">
        <v>67</v>
      </c>
      <c r="E27" s="157" t="s">
        <v>67</v>
      </c>
      <c r="F27" s="157" t="s">
        <v>67</v>
      </c>
      <c r="G27" s="145">
        <v>27.407936454403998</v>
      </c>
      <c r="H27" s="145">
        <v>2.82187111013836</v>
      </c>
      <c r="I27" s="145">
        <v>39.270267950384728</v>
      </c>
      <c r="J27" s="145">
        <v>71.401609933022513</v>
      </c>
      <c r="K27" s="145">
        <v>37.037749541769102</v>
      </c>
      <c r="L27" s="145">
        <v>27.429910705107563</v>
      </c>
      <c r="M27" s="145">
        <v>24.882621630183376</v>
      </c>
      <c r="N27" s="145">
        <v>12.076235186260909</v>
      </c>
      <c r="O27" s="145">
        <v>-10.949215453101878</v>
      </c>
      <c r="P27" s="145">
        <v>5.5333983768274919</v>
      </c>
    </row>
    <row r="28" spans="1:16">
      <c r="A28" s="127" t="s">
        <v>280</v>
      </c>
      <c r="B28" s="151">
        <v>-20.039362314407491</v>
      </c>
      <c r="C28" s="151">
        <v>-13.40700543222788</v>
      </c>
      <c r="D28" s="151">
        <v>-21.550545064818941</v>
      </c>
      <c r="E28" s="151">
        <v>-21.075634821927604</v>
      </c>
      <c r="F28" s="151">
        <v>-18.917453593142866</v>
      </c>
      <c r="G28" s="151">
        <v>-30.001165013945901</v>
      </c>
      <c r="H28" s="151">
        <v>-8.7135017797211791</v>
      </c>
      <c r="I28" s="151">
        <v>-4.7593318758023111</v>
      </c>
      <c r="J28" s="151">
        <v>0.66887674427250243</v>
      </c>
      <c r="K28" s="151">
        <v>-5.7432767571602019</v>
      </c>
      <c r="L28" s="151">
        <v>-0.8635788960807127</v>
      </c>
      <c r="M28" s="151">
        <v>-2.4102582167893756</v>
      </c>
      <c r="N28" s="151">
        <v>1.0573065622895295</v>
      </c>
      <c r="O28" s="151">
        <v>2.9618927557991852</v>
      </c>
      <c r="P28" s="151">
        <v>0.24884993457979188</v>
      </c>
    </row>
    <row r="29" spans="1:16">
      <c r="A29" s="2" t="s">
        <v>338</v>
      </c>
      <c r="B29" s="65"/>
      <c r="C29" s="65"/>
      <c r="D29" s="65"/>
      <c r="E29" s="65"/>
      <c r="F29" s="65"/>
      <c r="G29" s="65"/>
    </row>
    <row r="30" spans="1:16">
      <c r="A30" s="2" t="s">
        <v>281</v>
      </c>
      <c r="H30" s="39"/>
    </row>
    <row r="31" spans="1:16">
      <c r="A31" s="2"/>
    </row>
    <row r="32" spans="1:16">
      <c r="A32" s="2"/>
    </row>
    <row r="33" spans="1:1">
      <c r="A33" s="2"/>
    </row>
    <row r="34" spans="1:1">
      <c r="A34" s="2"/>
    </row>
    <row r="35" spans="1:1">
      <c r="A35" s="104"/>
    </row>
  </sheetData>
  <pageMargins left="0.7" right="0.7" top="0.75" bottom="0.75" header="0.3" footer="0.3"/>
  <pageSetup paperSize="8" scale="77" orientation="portrait" r:id="rId1"/>
  <headerFooter>
    <oddHeader>&amp;L&amp;"Calibri"&amp;11 [Restricted]&amp;1#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G22"/>
  <sheetViews>
    <sheetView view="pageBreakPreview" zoomScale="110" zoomScaleNormal="100" zoomScaleSheetLayoutView="110" workbookViewId="0">
      <pane xSplit="1" ySplit="3" topLeftCell="B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31" style="39" customWidth="1"/>
    <col min="2" max="17" width="8.7109375" style="39" hidden="1" customWidth="1"/>
    <col min="18" max="20" width="8.7109375" style="39" customWidth="1"/>
    <col min="21" max="16384" width="8.7109375" style="39"/>
  </cols>
  <sheetData>
    <row r="1" spans="1:33" ht="14.65" customHeight="1">
      <c r="A1" s="40" t="s">
        <v>6</v>
      </c>
      <c r="B1" s="88"/>
      <c r="C1" s="88"/>
      <c r="D1" s="88"/>
      <c r="E1" s="88"/>
      <c r="F1" s="88"/>
      <c r="G1" s="88"/>
      <c r="H1" s="88"/>
      <c r="I1" s="88"/>
      <c r="J1" s="88"/>
      <c r="K1" s="88"/>
      <c r="L1" s="88"/>
      <c r="M1" s="88"/>
      <c r="N1" s="88"/>
      <c r="O1" s="88"/>
      <c r="P1" s="88"/>
      <c r="Q1" s="88"/>
      <c r="R1" s="88"/>
      <c r="S1" s="88"/>
      <c r="T1" s="88"/>
      <c r="U1" s="88"/>
    </row>
    <row r="2" spans="1:33" ht="14.65" customHeight="1" thickBot="1">
      <c r="A2" s="40" t="s">
        <v>154</v>
      </c>
      <c r="B2" s="15"/>
      <c r="C2" s="15"/>
      <c r="D2" s="15"/>
      <c r="E2" s="15"/>
      <c r="F2" s="15"/>
      <c r="G2" s="15"/>
      <c r="H2" s="15"/>
      <c r="I2" s="15"/>
      <c r="J2" s="15"/>
      <c r="K2" s="15"/>
      <c r="L2" s="15"/>
      <c r="M2" s="15"/>
      <c r="N2" s="15"/>
      <c r="O2" s="15"/>
      <c r="P2" s="15"/>
      <c r="Q2" s="15"/>
      <c r="R2" s="15"/>
      <c r="S2" s="15"/>
      <c r="T2" s="15"/>
      <c r="U2" s="15"/>
      <c r="V2" s="147"/>
      <c r="W2" s="147"/>
      <c r="X2" s="147"/>
      <c r="Y2" s="147"/>
      <c r="Z2" s="147"/>
      <c r="AA2" s="147"/>
    </row>
    <row r="3" spans="1:33" ht="15.75" thickBot="1">
      <c r="A3" s="16" t="s">
        <v>169</v>
      </c>
      <c r="B3" s="42" t="s">
        <v>163</v>
      </c>
      <c r="C3" s="42" t="s">
        <v>164</v>
      </c>
      <c r="D3" s="42" t="s">
        <v>165</v>
      </c>
      <c r="E3" s="42" t="s">
        <v>166</v>
      </c>
      <c r="F3" s="42" t="s">
        <v>32</v>
      </c>
      <c r="G3" s="42" t="s">
        <v>33</v>
      </c>
      <c r="H3" s="42" t="s">
        <v>34</v>
      </c>
      <c r="I3" s="42" t="s">
        <v>35</v>
      </c>
      <c r="J3" s="42" t="s">
        <v>150</v>
      </c>
      <c r="K3" s="42" t="s">
        <v>151</v>
      </c>
      <c r="L3" s="42" t="s">
        <v>152</v>
      </c>
      <c r="M3" s="42" t="s">
        <v>153</v>
      </c>
      <c r="N3" s="42" t="s">
        <v>36</v>
      </c>
      <c r="O3" s="42" t="s">
        <v>37</v>
      </c>
      <c r="P3" s="42" t="s">
        <v>38</v>
      </c>
      <c r="Q3" s="42" t="s">
        <v>39</v>
      </c>
      <c r="R3" s="42" t="s">
        <v>40</v>
      </c>
      <c r="S3" s="42" t="s">
        <v>41</v>
      </c>
      <c r="T3" s="42" t="s">
        <v>42</v>
      </c>
      <c r="U3" s="42" t="s">
        <v>43</v>
      </c>
      <c r="V3" s="42" t="s">
        <v>243</v>
      </c>
      <c r="W3" s="42" t="s">
        <v>244</v>
      </c>
      <c r="X3" s="42" t="s">
        <v>245</v>
      </c>
      <c r="Y3" s="42" t="s">
        <v>246</v>
      </c>
      <c r="Z3" s="42" t="s">
        <v>247</v>
      </c>
      <c r="AA3" s="42" t="s">
        <v>298</v>
      </c>
      <c r="AB3" s="42" t="s">
        <v>313</v>
      </c>
      <c r="AC3" s="42" t="s">
        <v>330</v>
      </c>
      <c r="AD3" s="42" t="s">
        <v>343</v>
      </c>
      <c r="AE3" s="42" t="s">
        <v>346</v>
      </c>
      <c r="AF3" s="42" t="s">
        <v>351</v>
      </c>
      <c r="AG3" s="42" t="s">
        <v>356</v>
      </c>
    </row>
    <row r="4" spans="1:33" ht="15.75" thickTop="1">
      <c r="A4" s="13" t="s">
        <v>170</v>
      </c>
      <c r="B4" s="8">
        <v>50.106000000000002</v>
      </c>
      <c r="C4" s="8">
        <v>44.972000000000001</v>
      </c>
      <c r="D4" s="8">
        <v>67.546999999999997</v>
      </c>
      <c r="E4" s="8">
        <v>43.521000000000001</v>
      </c>
      <c r="F4" s="8">
        <v>54.018999999999998</v>
      </c>
      <c r="G4" s="8">
        <v>58.271000000000001</v>
      </c>
      <c r="H4" s="8">
        <v>54.145000000000003</v>
      </c>
      <c r="I4" s="8">
        <v>50.125</v>
      </c>
      <c r="J4" s="8">
        <v>57.441000000000003</v>
      </c>
      <c r="K4" s="8">
        <v>38.081000000000003</v>
      </c>
      <c r="L4" s="8">
        <v>48.402000000000001</v>
      </c>
      <c r="M4" s="8">
        <v>50.709000000000003</v>
      </c>
      <c r="N4" s="8">
        <v>780.56100000000004</v>
      </c>
      <c r="O4" s="8">
        <v>633.63300000000004</v>
      </c>
      <c r="P4" s="8">
        <v>566.06999999999994</v>
      </c>
      <c r="Q4" s="8">
        <v>54.798999999999999</v>
      </c>
      <c r="R4" s="10">
        <v>97.211999999999989</v>
      </c>
      <c r="S4" s="8">
        <v>237.64699999999999</v>
      </c>
      <c r="T4" s="8">
        <v>1459.249</v>
      </c>
      <c r="U4" s="10">
        <v>1547.6339999999998</v>
      </c>
      <c r="V4" s="10">
        <v>1977.2070000000001</v>
      </c>
      <c r="W4" s="10">
        <v>1817.5309999999999</v>
      </c>
      <c r="X4" s="10">
        <v>1560.181</v>
      </c>
      <c r="Y4" s="10">
        <v>1434.5889999999999</v>
      </c>
      <c r="Z4" s="10">
        <v>1551.4939999999999</v>
      </c>
      <c r="AA4" s="10">
        <v>2998.8710000000001</v>
      </c>
      <c r="AB4" s="10">
        <v>2408.3009999999999</v>
      </c>
      <c r="AC4" s="10">
        <v>1625.0210000000002</v>
      </c>
      <c r="AD4" s="10">
        <v>2525.0360000000001</v>
      </c>
      <c r="AE4" s="10">
        <v>2999.759</v>
      </c>
      <c r="AF4" s="10">
        <v>3349.2410000000004</v>
      </c>
      <c r="AG4" s="10">
        <v>3179.1860000000001</v>
      </c>
    </row>
    <row r="5" spans="1:33">
      <c r="A5" s="13" t="s">
        <v>171</v>
      </c>
      <c r="B5" s="8">
        <v>0</v>
      </c>
      <c r="C5" s="8">
        <v>0</v>
      </c>
      <c r="D5" s="8">
        <v>0</v>
      </c>
      <c r="E5" s="8">
        <v>0</v>
      </c>
      <c r="F5" s="8">
        <v>0</v>
      </c>
      <c r="G5" s="8">
        <v>0</v>
      </c>
      <c r="H5" s="8">
        <v>0</v>
      </c>
      <c r="I5" s="8">
        <v>0</v>
      </c>
      <c r="J5" s="8">
        <v>0</v>
      </c>
      <c r="K5" s="8">
        <v>0</v>
      </c>
      <c r="L5" s="8">
        <v>0</v>
      </c>
      <c r="M5" s="8">
        <v>0</v>
      </c>
      <c r="N5" s="8">
        <v>0</v>
      </c>
      <c r="O5" s="8">
        <v>0</v>
      </c>
      <c r="P5" s="8">
        <v>0</v>
      </c>
      <c r="Q5" s="8">
        <v>0</v>
      </c>
      <c r="R5" s="8">
        <v>0</v>
      </c>
      <c r="S5" s="8">
        <v>0</v>
      </c>
      <c r="T5" s="8">
        <v>0</v>
      </c>
      <c r="U5" s="8">
        <v>0</v>
      </c>
      <c r="V5" s="8">
        <v>0</v>
      </c>
      <c r="W5" s="10">
        <v>0</v>
      </c>
      <c r="X5" s="10">
        <v>0</v>
      </c>
      <c r="Y5" s="10">
        <v>0</v>
      </c>
      <c r="Z5" s="10">
        <v>1000</v>
      </c>
      <c r="AA5" s="10">
        <v>1000</v>
      </c>
      <c r="AB5" s="10">
        <v>1000</v>
      </c>
      <c r="AC5" s="10">
        <v>1000</v>
      </c>
      <c r="AD5" s="10">
        <v>0</v>
      </c>
      <c r="AE5" s="10">
        <v>0</v>
      </c>
      <c r="AF5" s="10">
        <v>0</v>
      </c>
      <c r="AG5" s="10">
        <v>0</v>
      </c>
    </row>
    <row r="6" spans="1:33">
      <c r="A6" s="30" t="s">
        <v>172</v>
      </c>
      <c r="B6" s="31">
        <v>50.106000000000002</v>
      </c>
      <c r="C6" s="31">
        <v>44.972000000000001</v>
      </c>
      <c r="D6" s="31">
        <v>67.546999999999997</v>
      </c>
      <c r="E6" s="31">
        <v>43.521000000000001</v>
      </c>
      <c r="F6" s="31">
        <v>54.018999999999998</v>
      </c>
      <c r="G6" s="31">
        <v>58.271000000000001</v>
      </c>
      <c r="H6" s="31">
        <v>54.145000000000003</v>
      </c>
      <c r="I6" s="31">
        <v>50.125</v>
      </c>
      <c r="J6" s="31">
        <v>57.441000000000003</v>
      </c>
      <c r="K6" s="31">
        <v>38.081000000000003</v>
      </c>
      <c r="L6" s="31">
        <v>48.402000000000001</v>
      </c>
      <c r="M6" s="31">
        <v>50.709000000000003</v>
      </c>
      <c r="N6" s="31">
        <v>780.56100000000004</v>
      </c>
      <c r="O6" s="31">
        <v>633.63300000000004</v>
      </c>
      <c r="P6" s="31">
        <v>566.06999999999994</v>
      </c>
      <c r="Q6" s="31">
        <v>54.798999999999999</v>
      </c>
      <c r="R6" s="31">
        <v>97.211999999999989</v>
      </c>
      <c r="S6" s="31">
        <v>237.64699999999999</v>
      </c>
      <c r="T6" s="31">
        <v>1459.249</v>
      </c>
      <c r="U6" s="31">
        <v>1547.6339999999998</v>
      </c>
      <c r="V6" s="31">
        <v>1977.2070000000001</v>
      </c>
      <c r="W6" s="31">
        <v>1817.5309999999999</v>
      </c>
      <c r="X6" s="31">
        <v>1560.181</v>
      </c>
      <c r="Y6" s="31">
        <v>1434.5889999999999</v>
      </c>
      <c r="Z6" s="31">
        <f>SUM(Z4:Z5)</f>
        <v>2551.4939999999997</v>
      </c>
      <c r="AA6" s="31">
        <f>SUM(AA4:AA5)</f>
        <v>3998.8710000000001</v>
      </c>
      <c r="AB6" s="31">
        <f>SUM(AB4:AB5)</f>
        <v>3408.3009999999999</v>
      </c>
      <c r="AC6" s="31">
        <v>2625.0210000000002</v>
      </c>
      <c r="AD6" s="31">
        <v>2525.0360000000001</v>
      </c>
      <c r="AE6" s="31">
        <v>2999.759</v>
      </c>
      <c r="AF6" s="31">
        <v>3349.2410000000004</v>
      </c>
      <c r="AG6" s="31">
        <v>3179.1860000000001</v>
      </c>
    </row>
    <row r="7" spans="1:33">
      <c r="A7" s="13" t="s">
        <v>173</v>
      </c>
      <c r="B7" s="8">
        <v>19.815999999999999</v>
      </c>
      <c r="C7" s="8">
        <v>10.778</v>
      </c>
      <c r="D7" s="8">
        <v>3.8119999999999998</v>
      </c>
      <c r="E7" s="8">
        <v>6.4989999999999997</v>
      </c>
      <c r="F7" s="8">
        <v>5.7480000000000002</v>
      </c>
      <c r="G7" s="8">
        <v>5.7290000000000001</v>
      </c>
      <c r="H7" s="8">
        <v>18.867000000000001</v>
      </c>
      <c r="I7" s="8">
        <v>40.174999999999997</v>
      </c>
      <c r="J7" s="8">
        <v>28.003</v>
      </c>
      <c r="K7" s="8">
        <v>9.5370000000000008</v>
      </c>
      <c r="L7" s="8">
        <v>12.978999999999999</v>
      </c>
      <c r="M7" s="8">
        <v>22.166</v>
      </c>
      <c r="N7" s="8">
        <v>17.722999999999999</v>
      </c>
      <c r="O7" s="8">
        <v>0</v>
      </c>
      <c r="P7" s="8">
        <v>1</v>
      </c>
      <c r="Q7" s="8">
        <v>1.7230000000000001</v>
      </c>
      <c r="R7" s="10">
        <v>8.2409999999999997</v>
      </c>
      <c r="S7" s="8">
        <v>1.91</v>
      </c>
      <c r="T7" s="8">
        <v>1.8669999999999618</v>
      </c>
      <c r="U7" s="10">
        <v>1.1220000000000001</v>
      </c>
      <c r="V7" s="10">
        <v>1.3439999999998236</v>
      </c>
      <c r="W7" s="10">
        <v>0.87599999999997635</v>
      </c>
      <c r="X7" s="10">
        <v>1.3709999999998672</v>
      </c>
      <c r="Y7" s="10">
        <v>1.2770000000000437</v>
      </c>
      <c r="Z7" s="10">
        <v>1.2490000000000236</v>
      </c>
      <c r="AA7" s="10">
        <v>11.775000000000091</v>
      </c>
      <c r="AB7" s="10">
        <v>1.2910000000001673</v>
      </c>
      <c r="AC7" s="10">
        <v>2.8809999999998581</v>
      </c>
      <c r="AD7" s="10">
        <v>9.0320000000001528</v>
      </c>
      <c r="AE7" s="10">
        <v>0.48099999999976717</v>
      </c>
      <c r="AF7" s="10">
        <v>0.16099999999960346</v>
      </c>
      <c r="AG7" s="10">
        <v>1.6999999999825377E-2</v>
      </c>
    </row>
    <row r="8" spans="1:33">
      <c r="A8" s="30" t="s">
        <v>174</v>
      </c>
      <c r="B8" s="38">
        <v>69.921999999999997</v>
      </c>
      <c r="C8" s="38">
        <v>55.75</v>
      </c>
      <c r="D8" s="38">
        <v>71.358999999999995</v>
      </c>
      <c r="E8" s="38">
        <v>50.02</v>
      </c>
      <c r="F8" s="38">
        <v>59.766999999999996</v>
      </c>
      <c r="G8" s="38">
        <v>64</v>
      </c>
      <c r="H8" s="38">
        <v>73.012</v>
      </c>
      <c r="I8" s="38">
        <v>90.3</v>
      </c>
      <c r="J8" s="38">
        <v>85.444000000000003</v>
      </c>
      <c r="K8" s="38">
        <v>47.618000000000002</v>
      </c>
      <c r="L8" s="38">
        <v>61.381</v>
      </c>
      <c r="M8" s="38">
        <v>72.875</v>
      </c>
      <c r="N8" s="38">
        <v>798.28399999999999</v>
      </c>
      <c r="O8" s="38">
        <v>633.63300000000004</v>
      </c>
      <c r="P8" s="38">
        <v>567.06999999999994</v>
      </c>
      <c r="Q8" s="38">
        <v>56.521999999999998</v>
      </c>
      <c r="R8" s="38">
        <v>105.45299999999999</v>
      </c>
      <c r="S8" s="38">
        <v>239.55699999999999</v>
      </c>
      <c r="T8" s="38">
        <f t="shared" ref="T8" si="0">+T6+T7</f>
        <v>1461.116</v>
      </c>
      <c r="U8" s="38">
        <v>1548.7559999999999</v>
      </c>
      <c r="V8" s="38">
        <v>1978.5509999999999</v>
      </c>
      <c r="W8" s="31">
        <v>1818.4069999999999</v>
      </c>
      <c r="X8" s="31">
        <v>1561.5519999999999</v>
      </c>
      <c r="Y8" s="31">
        <v>1435.866</v>
      </c>
      <c r="Z8" s="31">
        <f>+Z6+Z7</f>
        <v>2552.7429999999995</v>
      </c>
      <c r="AA8" s="31">
        <f>+AA6+AA7</f>
        <v>4010.6460000000002</v>
      </c>
      <c r="AB8" s="31">
        <f>+AB6+AB7</f>
        <v>3409.5920000000001</v>
      </c>
      <c r="AC8" s="31">
        <v>2627.902</v>
      </c>
      <c r="AD8" s="31">
        <v>2534.0680000000002</v>
      </c>
      <c r="AE8" s="31">
        <v>3000.24</v>
      </c>
      <c r="AF8" s="31">
        <v>3349.402</v>
      </c>
      <c r="AG8" s="31">
        <v>3179.203</v>
      </c>
    </row>
    <row r="9" spans="1:33">
      <c r="A9" s="13" t="s">
        <v>175</v>
      </c>
      <c r="B9" s="8">
        <v>2395.567</v>
      </c>
      <c r="C9" s="8">
        <v>2337.125</v>
      </c>
      <c r="D9" s="8">
        <v>2390.0430000000001</v>
      </c>
      <c r="E9" s="8">
        <v>1522.068</v>
      </c>
      <c r="F9" s="8">
        <v>1548.827</v>
      </c>
      <c r="G9" s="8">
        <v>1619.498</v>
      </c>
      <c r="H9" s="8">
        <v>1272</v>
      </c>
      <c r="I9" s="8">
        <v>903.28499999999997</v>
      </c>
      <c r="J9" s="8">
        <v>651.04700000000003</v>
      </c>
      <c r="K9" s="8">
        <v>1050.646</v>
      </c>
      <c r="L9" s="8">
        <v>1031.9770000000001</v>
      </c>
      <c r="M9" s="8">
        <v>1778.596</v>
      </c>
      <c r="N9" s="8">
        <v>978.19299999999998</v>
      </c>
      <c r="O9" s="8">
        <v>1279.4639999999999</v>
      </c>
      <c r="P9" s="8">
        <v>1082.845</v>
      </c>
      <c r="Q9" s="8">
        <v>1000</v>
      </c>
      <c r="R9" s="10">
        <v>1000</v>
      </c>
      <c r="S9" s="8">
        <v>1000</v>
      </c>
      <c r="T9" s="8">
        <v>1000</v>
      </c>
      <c r="U9" s="10">
        <v>1000</v>
      </c>
      <c r="V9" s="10">
        <v>1000</v>
      </c>
      <c r="W9" s="10">
        <v>1000</v>
      </c>
      <c r="X9" s="10">
        <v>1000</v>
      </c>
      <c r="Y9" s="10">
        <v>1500</v>
      </c>
      <c r="Z9" s="10">
        <v>500</v>
      </c>
      <c r="AA9" s="10">
        <v>500</v>
      </c>
      <c r="AB9" s="10">
        <v>498.98500000000001</v>
      </c>
      <c r="AC9" s="10">
        <v>500</v>
      </c>
      <c r="AD9" s="10">
        <v>500</v>
      </c>
      <c r="AE9" s="10">
        <v>500</v>
      </c>
      <c r="AF9" s="10">
        <v>500</v>
      </c>
      <c r="AG9" s="10">
        <v>500</v>
      </c>
    </row>
    <row r="10" spans="1:33">
      <c r="A10" s="13" t="s">
        <v>176</v>
      </c>
      <c r="B10" s="8">
        <v>12.846</v>
      </c>
      <c r="C10" s="8">
        <v>13.58</v>
      </c>
      <c r="D10" s="8">
        <v>14.071</v>
      </c>
      <c r="E10" s="8">
        <v>2.2160000000000002</v>
      </c>
      <c r="F10" s="8">
        <v>1.57</v>
      </c>
      <c r="G10" s="8">
        <v>15.497999999999999</v>
      </c>
      <c r="H10" s="8">
        <v>1.2549999999999999</v>
      </c>
      <c r="I10" s="8">
        <v>30</v>
      </c>
      <c r="J10" s="8">
        <v>25.727</v>
      </c>
      <c r="K10" s="8">
        <v>21.494</v>
      </c>
      <c r="L10" s="8">
        <v>28.064</v>
      </c>
      <c r="M10" s="8">
        <v>22.826000000000001</v>
      </c>
      <c r="N10" s="8">
        <v>13.03</v>
      </c>
      <c r="O10" s="8">
        <v>0.78400000000000003</v>
      </c>
      <c r="P10" s="8">
        <v>0.71099999999999997</v>
      </c>
      <c r="Q10" s="8">
        <v>0.65700000000000003</v>
      </c>
      <c r="R10" s="10">
        <v>0.58899999999999997</v>
      </c>
      <c r="S10" s="8">
        <v>2.5760000000000001</v>
      </c>
      <c r="T10" s="8">
        <v>18.138999999999999</v>
      </c>
      <c r="U10" s="10">
        <v>18.201999999999998</v>
      </c>
      <c r="V10" s="10">
        <v>24.396000000000001</v>
      </c>
      <c r="W10" s="10">
        <v>41.02</v>
      </c>
      <c r="X10" s="10">
        <v>41.383000000000003</v>
      </c>
      <c r="Y10" s="10">
        <v>57.527999999999999</v>
      </c>
      <c r="Z10" s="10">
        <v>72.590999999999994</v>
      </c>
      <c r="AA10" s="10">
        <v>78.63</v>
      </c>
      <c r="AB10" s="10">
        <v>83.192000000000007</v>
      </c>
      <c r="AC10" s="10">
        <v>95.378000000000043</v>
      </c>
      <c r="AD10" s="10">
        <v>123.66999999999996</v>
      </c>
      <c r="AE10" s="10">
        <v>-0.42500000000001137</v>
      </c>
      <c r="AF10" s="10">
        <v>-5.3999999999973625E-2</v>
      </c>
      <c r="AG10" s="10">
        <v>0</v>
      </c>
    </row>
    <row r="11" spans="1:33">
      <c r="A11" s="30" t="s">
        <v>177</v>
      </c>
      <c r="B11" s="38">
        <v>2408.413</v>
      </c>
      <c r="C11" s="38">
        <v>2350.7049999999999</v>
      </c>
      <c r="D11" s="38">
        <v>2404.114</v>
      </c>
      <c r="E11" s="38">
        <v>1524.2839999999999</v>
      </c>
      <c r="F11" s="38">
        <v>1550.3969999999999</v>
      </c>
      <c r="G11" s="38">
        <v>1634.9960000000001</v>
      </c>
      <c r="H11" s="38">
        <v>1273.2550000000001</v>
      </c>
      <c r="I11" s="38">
        <v>933.28499999999997</v>
      </c>
      <c r="J11" s="38">
        <v>676.774</v>
      </c>
      <c r="K11" s="38">
        <v>1072.1399999999999</v>
      </c>
      <c r="L11" s="38">
        <v>1060.0410000000002</v>
      </c>
      <c r="M11" s="38">
        <v>1801.422</v>
      </c>
      <c r="N11" s="38">
        <v>991.22299999999996</v>
      </c>
      <c r="O11" s="38">
        <v>1280.248</v>
      </c>
      <c r="P11" s="38">
        <v>1083.556</v>
      </c>
      <c r="Q11" s="38">
        <v>1000.657</v>
      </c>
      <c r="R11" s="38">
        <v>1000.5890000000001</v>
      </c>
      <c r="S11" s="38">
        <v>1002.576</v>
      </c>
      <c r="T11" s="38">
        <v>1018.139</v>
      </c>
      <c r="U11" s="38">
        <v>1018.202</v>
      </c>
      <c r="V11" s="38">
        <v>1024.396</v>
      </c>
      <c r="W11" s="31">
        <v>1041.02</v>
      </c>
      <c r="X11" s="31">
        <v>1041.383</v>
      </c>
      <c r="Y11" s="31">
        <v>1557.528</v>
      </c>
      <c r="Z11" s="31">
        <f>SUM(Z9:Z10)</f>
        <v>572.59100000000001</v>
      </c>
      <c r="AA11" s="31">
        <f>SUM(AA9:AA10)</f>
        <v>578.63</v>
      </c>
      <c r="AB11" s="31">
        <f>SUM(AB9:AB10)</f>
        <v>582.17700000000002</v>
      </c>
      <c r="AC11" s="31">
        <v>595.37800000000004</v>
      </c>
      <c r="AD11" s="31">
        <v>623.66999999999996</v>
      </c>
      <c r="AE11" s="31">
        <v>499.57499999999999</v>
      </c>
      <c r="AF11" s="31">
        <v>499.94600000000003</v>
      </c>
      <c r="AG11" s="31">
        <v>500</v>
      </c>
    </row>
    <row r="12" spans="1:33">
      <c r="A12" s="30" t="s">
        <v>178</v>
      </c>
      <c r="B12" s="38">
        <v>2478.335</v>
      </c>
      <c r="C12" s="38">
        <v>2406.4549999999999</v>
      </c>
      <c r="D12" s="38">
        <v>2475.473</v>
      </c>
      <c r="E12" s="38">
        <v>1574.3039999999999</v>
      </c>
      <c r="F12" s="38">
        <v>1610.164</v>
      </c>
      <c r="G12" s="38">
        <v>1698.9960000000001</v>
      </c>
      <c r="H12" s="38">
        <v>1346.2670000000001</v>
      </c>
      <c r="I12" s="38">
        <v>1023.5849999999999</v>
      </c>
      <c r="J12" s="38">
        <v>762.21799999999996</v>
      </c>
      <c r="K12" s="38">
        <v>1119.7579999999998</v>
      </c>
      <c r="L12" s="38">
        <v>1121.4220000000003</v>
      </c>
      <c r="M12" s="38">
        <v>1874.297</v>
      </c>
      <c r="N12" s="38">
        <v>1789.5070000000001</v>
      </c>
      <c r="O12" s="38">
        <v>1913.8810000000001</v>
      </c>
      <c r="P12" s="38">
        <v>1650.626</v>
      </c>
      <c r="Q12" s="38">
        <v>1057.1790000000001</v>
      </c>
      <c r="R12" s="38">
        <v>1106.0420000000001</v>
      </c>
      <c r="S12" s="38">
        <v>1242.133</v>
      </c>
      <c r="T12" s="38">
        <v>2479.2550000000001</v>
      </c>
      <c r="U12" s="38">
        <v>2566.9579999999996</v>
      </c>
      <c r="V12" s="38">
        <v>3002.9470000000001</v>
      </c>
      <c r="W12" s="31">
        <v>2859.4269999999997</v>
      </c>
      <c r="X12" s="31">
        <v>2602.9349999999999</v>
      </c>
      <c r="Y12" s="31">
        <v>2993.3940000000002</v>
      </c>
      <c r="Z12" s="31">
        <f>+Z8+Z11</f>
        <v>3125.3339999999994</v>
      </c>
      <c r="AA12" s="31">
        <f>+AA8+AA11</f>
        <v>4589.2759999999998</v>
      </c>
      <c r="AB12" s="31">
        <f>+AB8+AB11</f>
        <v>3991.7690000000002</v>
      </c>
      <c r="AC12" s="31">
        <v>3223.28</v>
      </c>
      <c r="AD12" s="31">
        <v>3157.7380000000003</v>
      </c>
      <c r="AE12" s="31">
        <v>3499.8149999999996</v>
      </c>
      <c r="AF12" s="31">
        <v>3849.348</v>
      </c>
      <c r="AG12" s="31">
        <v>3679.203</v>
      </c>
    </row>
    <row r="13" spans="1:33">
      <c r="A13" s="13" t="s">
        <v>179</v>
      </c>
      <c r="B13" s="8">
        <v>367.70800000000003</v>
      </c>
      <c r="C13" s="8">
        <v>423.75099999999998</v>
      </c>
      <c r="D13" s="8">
        <v>316.76600000000002</v>
      </c>
      <c r="E13" s="8">
        <v>469.53300000000002</v>
      </c>
      <c r="F13" s="8">
        <v>583</v>
      </c>
      <c r="G13" s="8">
        <v>675</v>
      </c>
      <c r="H13" s="8">
        <v>451.4</v>
      </c>
      <c r="I13" s="8">
        <v>747.64499999999998</v>
      </c>
      <c r="J13" s="8">
        <v>507.4</v>
      </c>
      <c r="K13" s="8">
        <v>618</v>
      </c>
      <c r="L13" s="8">
        <v>447</v>
      </c>
      <c r="M13" s="8">
        <v>765.24</v>
      </c>
      <c r="N13" s="8">
        <v>714.78</v>
      </c>
      <c r="O13" s="8">
        <v>572.34199999999998</v>
      </c>
      <c r="P13" s="8">
        <v>381.90300000000002</v>
      </c>
      <c r="Q13" s="8">
        <v>643.077</v>
      </c>
      <c r="R13" s="10">
        <v>682.08899999999994</v>
      </c>
      <c r="S13" s="8">
        <v>303.964</v>
      </c>
      <c r="T13" s="8">
        <v>317.38099999999997</v>
      </c>
      <c r="U13" s="10">
        <v>410.35699999999997</v>
      </c>
      <c r="V13" s="10">
        <v>122.471</v>
      </c>
      <c r="W13" s="10">
        <v>886.57799999999997</v>
      </c>
      <c r="X13" s="10">
        <v>310.274</v>
      </c>
      <c r="Y13" s="10">
        <v>666.11199999999997</v>
      </c>
      <c r="Z13" s="10">
        <v>481.48700000000002</v>
      </c>
      <c r="AA13" s="10">
        <v>2166.6390000000001</v>
      </c>
      <c r="AB13" s="10">
        <v>395.42099999999999</v>
      </c>
      <c r="AC13" s="10">
        <v>1393.8720000000001</v>
      </c>
      <c r="AD13" s="10">
        <v>673.30499999999995</v>
      </c>
      <c r="AE13" s="10">
        <v>1026.155</v>
      </c>
      <c r="AF13" s="10">
        <v>733.04700000000003</v>
      </c>
      <c r="AG13" s="10">
        <v>861.774</v>
      </c>
    </row>
    <row r="14" spans="1:33">
      <c r="A14" s="13" t="s">
        <v>180</v>
      </c>
      <c r="B14" s="8">
        <v>247.77800000000002</v>
      </c>
      <c r="C14" s="8">
        <v>266.56900000000002</v>
      </c>
      <c r="D14" s="8">
        <v>297.91000000000003</v>
      </c>
      <c r="E14" s="8">
        <v>307.38799999999998</v>
      </c>
      <c r="F14" s="8">
        <v>294.10000000000008</v>
      </c>
      <c r="G14" s="8">
        <v>246.25599999999994</v>
      </c>
      <c r="H14" s="8">
        <v>260.78100000000001</v>
      </c>
      <c r="I14" s="8">
        <v>275.1280000000001</v>
      </c>
      <c r="J14" s="8">
        <v>271.93900000000002</v>
      </c>
      <c r="K14" s="8">
        <v>295.58800000000002</v>
      </c>
      <c r="L14" s="8">
        <v>301.529</v>
      </c>
      <c r="M14" s="8">
        <v>336.80700000000002</v>
      </c>
      <c r="N14" s="8">
        <v>336.73500000000001</v>
      </c>
      <c r="O14" s="8">
        <v>354.48400000000004</v>
      </c>
      <c r="P14" s="8">
        <v>340.86799999999999</v>
      </c>
      <c r="Q14" s="8">
        <v>52.207999999999998</v>
      </c>
      <c r="R14" s="10">
        <v>27.991</v>
      </c>
      <c r="S14" s="8">
        <v>25.577999999999999</v>
      </c>
      <c r="T14" s="8">
        <v>28.164999999999999</v>
      </c>
      <c r="U14" s="10">
        <v>32.244</v>
      </c>
      <c r="V14" s="10">
        <v>17.442999999999998</v>
      </c>
      <c r="W14" s="10">
        <v>17.280999999999999</v>
      </c>
      <c r="X14" s="10">
        <v>20.811</v>
      </c>
      <c r="Y14" s="10">
        <v>15.457000000000001</v>
      </c>
      <c r="Z14" s="10">
        <v>13.736999999999998</v>
      </c>
      <c r="AA14" s="10">
        <v>13.568</v>
      </c>
      <c r="AB14" s="10">
        <v>81.421000000000006</v>
      </c>
      <c r="AC14" s="10">
        <v>11.344999999999999</v>
      </c>
      <c r="AD14" s="10">
        <v>7.6340000000000003</v>
      </c>
      <c r="AE14" s="10">
        <v>8.6110000000000007</v>
      </c>
      <c r="AF14" s="10">
        <v>15.814</v>
      </c>
      <c r="AG14" s="10">
        <v>5.6379999999999999</v>
      </c>
    </row>
    <row r="15" spans="1:33">
      <c r="A15" s="30" t="s">
        <v>181</v>
      </c>
      <c r="B15" s="38">
        <v>615.4860000000001</v>
      </c>
      <c r="C15" s="38">
        <v>690.31999999999994</v>
      </c>
      <c r="D15" s="38">
        <v>614.67600000000004</v>
      </c>
      <c r="E15" s="38">
        <v>776.92100000000005</v>
      </c>
      <c r="F15" s="38">
        <v>877.10000000000014</v>
      </c>
      <c r="G15" s="38">
        <v>921.25599999999997</v>
      </c>
      <c r="H15" s="38">
        <v>712.18100000000004</v>
      </c>
      <c r="I15" s="38">
        <v>1022.7730000000001</v>
      </c>
      <c r="J15" s="38">
        <v>779.33899999999994</v>
      </c>
      <c r="K15" s="38">
        <v>913.58799999999997</v>
      </c>
      <c r="L15" s="38">
        <v>748.529</v>
      </c>
      <c r="M15" s="38">
        <v>1102.047</v>
      </c>
      <c r="N15" s="38">
        <v>1051.5149999999999</v>
      </c>
      <c r="O15" s="38">
        <v>926.82600000000002</v>
      </c>
      <c r="P15" s="38">
        <v>722.77099999999996</v>
      </c>
      <c r="Q15" s="38">
        <v>695.28499999999997</v>
      </c>
      <c r="R15" s="38">
        <v>710.07999999999993</v>
      </c>
      <c r="S15" s="38">
        <v>329.54199999999997</v>
      </c>
      <c r="T15" s="38">
        <v>345.54599999999999</v>
      </c>
      <c r="U15" s="38">
        <v>442.601</v>
      </c>
      <c r="V15" s="38">
        <v>140.01400000000001</v>
      </c>
      <c r="W15" s="31">
        <v>903.85899999999992</v>
      </c>
      <c r="X15" s="31">
        <v>331.08499999999998</v>
      </c>
      <c r="Y15" s="31">
        <v>681.56899999999996</v>
      </c>
      <c r="Z15" s="31">
        <f>SUM(Z13:Z14)</f>
        <v>495.22400000000005</v>
      </c>
      <c r="AA15" s="31">
        <f>SUM(AA13:AA14)</f>
        <v>2180.2070000000003</v>
      </c>
      <c r="AB15" s="31">
        <f>SUM(AB13:AB14)</f>
        <v>476.84199999999998</v>
      </c>
      <c r="AC15" s="31">
        <v>1405.2170000000001</v>
      </c>
      <c r="AD15" s="31">
        <v>680.93899999999996</v>
      </c>
      <c r="AE15" s="31">
        <v>1034.7660000000001</v>
      </c>
      <c r="AF15" s="31">
        <v>748.86099999999999</v>
      </c>
      <c r="AG15" s="31">
        <v>867.41200000000003</v>
      </c>
    </row>
    <row r="16" spans="1:33">
      <c r="A16" s="30" t="s">
        <v>234</v>
      </c>
      <c r="B16" s="38">
        <v>1862.8489999999999</v>
      </c>
      <c r="C16" s="38">
        <v>1716.135</v>
      </c>
      <c r="D16" s="38">
        <v>1860.797</v>
      </c>
      <c r="E16" s="38">
        <v>797.38299999999981</v>
      </c>
      <c r="F16" s="38">
        <v>733.06399999999985</v>
      </c>
      <c r="G16" s="38">
        <v>777.74000000000012</v>
      </c>
      <c r="H16" s="38">
        <v>634.08600000000001</v>
      </c>
      <c r="I16" s="38">
        <v>0.81199999999978445</v>
      </c>
      <c r="J16" s="38">
        <v>-17.120999999999981</v>
      </c>
      <c r="K16" s="38">
        <v>206.16999999999985</v>
      </c>
      <c r="L16" s="38">
        <v>372.89300000000026</v>
      </c>
      <c r="M16" s="38">
        <v>772.25</v>
      </c>
      <c r="N16" s="38">
        <v>737.99200000000019</v>
      </c>
      <c r="O16" s="38">
        <v>987.05500000000006</v>
      </c>
      <c r="P16" s="38">
        <v>927.85500000000002</v>
      </c>
      <c r="Q16" s="38">
        <v>361.89400000000012</v>
      </c>
      <c r="R16" s="38">
        <v>395.96200000000022</v>
      </c>
      <c r="S16" s="38">
        <v>912.59100000000012</v>
      </c>
      <c r="T16" s="38">
        <v>2133.7090000000003</v>
      </c>
      <c r="U16" s="38">
        <v>2124.3569999999995</v>
      </c>
      <c r="V16" s="38">
        <v>2862.933</v>
      </c>
      <c r="W16" s="31">
        <v>1955.5679999999998</v>
      </c>
      <c r="X16" s="31">
        <v>2271.85</v>
      </c>
      <c r="Y16" s="31">
        <v>2311.8250000000003</v>
      </c>
      <c r="Z16" s="31">
        <v>2630.1099999999997</v>
      </c>
      <c r="AA16" s="31">
        <f>+AA12-AA15</f>
        <v>2409.0689999999995</v>
      </c>
      <c r="AB16" s="31">
        <f>+AB12-AB15</f>
        <v>3514.9270000000001</v>
      </c>
      <c r="AC16" s="31">
        <v>1818.0630000000001</v>
      </c>
      <c r="AD16" s="31">
        <v>2476.7990000000004</v>
      </c>
      <c r="AE16" s="31">
        <v>2465.0489999999995</v>
      </c>
      <c r="AF16" s="31">
        <v>3100.4870000000001</v>
      </c>
      <c r="AG16" s="31">
        <v>2811.7910000000002</v>
      </c>
    </row>
    <row r="17" spans="1:33">
      <c r="A17" s="13" t="s">
        <v>235</v>
      </c>
      <c r="B17" s="8"/>
      <c r="C17" s="8"/>
      <c r="D17" s="8"/>
      <c r="E17" s="8"/>
      <c r="F17" s="8"/>
      <c r="G17" s="8"/>
      <c r="H17" s="8"/>
      <c r="I17" s="8"/>
      <c r="J17" s="8"/>
      <c r="K17" s="8"/>
      <c r="L17" s="8"/>
      <c r="M17" s="8"/>
      <c r="N17" s="8"/>
      <c r="O17" s="8"/>
      <c r="P17" s="8"/>
      <c r="Q17" s="8"/>
      <c r="R17" s="10"/>
      <c r="S17" s="8"/>
      <c r="T17" s="8"/>
      <c r="U17" s="10"/>
      <c r="V17" s="10">
        <v>-174.36200000000002</v>
      </c>
      <c r="W17" s="10">
        <v>-159.73800000000006</v>
      </c>
      <c r="X17" s="10">
        <v>-171.40600000000015</v>
      </c>
      <c r="Y17" s="10">
        <v>-126.29100000000003</v>
      </c>
      <c r="Z17" s="10">
        <v>-190.80799999999977</v>
      </c>
      <c r="AA17" s="10">
        <v>-197.42800000000003</v>
      </c>
      <c r="AB17" s="10">
        <v>-205.56300000000005</v>
      </c>
      <c r="AC17" s="10">
        <v>-5.8780000000001564</v>
      </c>
      <c r="AD17" s="10">
        <v>-142.97400000000005</v>
      </c>
      <c r="AE17" s="10">
        <v>-177.61400000000009</v>
      </c>
      <c r="AF17" s="10">
        <v>-248.15400000000008</v>
      </c>
      <c r="AG17" s="10">
        <v>-230.74000000000009</v>
      </c>
    </row>
    <row r="18" spans="1:33">
      <c r="A18" s="30" t="s">
        <v>6</v>
      </c>
      <c r="B18" s="38"/>
      <c r="C18" s="38"/>
      <c r="D18" s="38"/>
      <c r="E18" s="38"/>
      <c r="F18" s="38"/>
      <c r="G18" s="38"/>
      <c r="H18" s="38"/>
      <c r="I18" s="38"/>
      <c r="J18" s="38">
        <f>+J16+J17</f>
        <v>-17.120999999999981</v>
      </c>
      <c r="K18" s="38">
        <f t="shared" ref="K18:U18" si="1">+K16+K17</f>
        <v>206.16999999999985</v>
      </c>
      <c r="L18" s="38">
        <f t="shared" si="1"/>
        <v>372.89300000000026</v>
      </c>
      <c r="M18" s="38">
        <f t="shared" si="1"/>
        <v>772.25</v>
      </c>
      <c r="N18" s="38">
        <f t="shared" si="1"/>
        <v>737.99200000000019</v>
      </c>
      <c r="O18" s="38">
        <f t="shared" si="1"/>
        <v>987.05500000000006</v>
      </c>
      <c r="P18" s="38">
        <f t="shared" si="1"/>
        <v>927.85500000000002</v>
      </c>
      <c r="Q18" s="38">
        <f t="shared" si="1"/>
        <v>361.89400000000012</v>
      </c>
      <c r="R18" s="38">
        <f t="shared" si="1"/>
        <v>395.96200000000022</v>
      </c>
      <c r="S18" s="38">
        <f t="shared" si="1"/>
        <v>912.59100000000012</v>
      </c>
      <c r="T18" s="38">
        <f t="shared" si="1"/>
        <v>2133.7090000000003</v>
      </c>
      <c r="U18" s="38">
        <f t="shared" si="1"/>
        <v>2124.3569999999995</v>
      </c>
      <c r="V18" s="38">
        <v>2688.5709999999999</v>
      </c>
      <c r="W18" s="38">
        <v>1795.8299999999997</v>
      </c>
      <c r="X18" s="38">
        <v>2100.444</v>
      </c>
      <c r="Y18" s="38">
        <v>2185.5340000000001</v>
      </c>
      <c r="Z18" s="38">
        <f>+Z16+Z17</f>
        <v>2439.3019999999997</v>
      </c>
      <c r="AA18" s="38">
        <f>+AA16+AA17</f>
        <v>2211.6409999999996</v>
      </c>
      <c r="AB18" s="38">
        <f>+AB16+AB17</f>
        <v>3309.364</v>
      </c>
      <c r="AC18" s="38">
        <v>1812.1849999999999</v>
      </c>
      <c r="AD18" s="38">
        <v>2333.8250000000003</v>
      </c>
      <c r="AE18" s="38">
        <v>2287.4349999999995</v>
      </c>
      <c r="AF18" s="38">
        <v>2852.3330000000001</v>
      </c>
      <c r="AG18" s="38">
        <v>2581.0509999999999</v>
      </c>
    </row>
    <row r="19" spans="1:33">
      <c r="B19" s="43"/>
      <c r="C19" s="43"/>
      <c r="D19" s="43"/>
      <c r="E19" s="43"/>
      <c r="F19" s="43"/>
      <c r="G19" s="43"/>
      <c r="H19" s="43"/>
      <c r="I19" s="43"/>
      <c r="J19" s="43"/>
      <c r="K19" s="43"/>
      <c r="L19" s="43"/>
      <c r="M19" s="43"/>
      <c r="N19" s="43"/>
      <c r="O19" s="43"/>
      <c r="P19" s="43"/>
      <c r="Q19" s="43"/>
      <c r="R19" s="43"/>
      <c r="S19" s="43"/>
      <c r="T19" s="43"/>
      <c r="U19" s="43"/>
    </row>
    <row r="20" spans="1:33">
      <c r="A20" s="2" t="s">
        <v>345</v>
      </c>
    </row>
    <row r="21" spans="1:33">
      <c r="A21" s="2" t="s">
        <v>339</v>
      </c>
      <c r="B21" s="43"/>
      <c r="C21" s="43"/>
      <c r="D21" s="43"/>
      <c r="E21" s="43"/>
      <c r="F21" s="43"/>
      <c r="G21" s="43"/>
      <c r="H21" s="43"/>
      <c r="I21" s="43"/>
      <c r="J21" s="43"/>
      <c r="K21" s="43"/>
      <c r="L21" s="43"/>
      <c r="M21" s="43"/>
    </row>
    <row r="22" spans="1:33">
      <c r="B22" s="43"/>
      <c r="C22" s="43"/>
      <c r="D22" s="43"/>
      <c r="E22" s="43"/>
      <c r="F22" s="43"/>
      <c r="G22" s="43"/>
      <c r="H22" s="43"/>
      <c r="I22" s="43"/>
      <c r="J22" s="43"/>
      <c r="K22" s="43"/>
      <c r="L22" s="43"/>
      <c r="M22" s="43"/>
    </row>
  </sheetData>
  <pageMargins left="0.70866141732283472" right="0.70866141732283472" top="0.74803149606299213" bottom="0.74803149606299213" header="0.31496062992125984" footer="0.31496062992125984"/>
  <pageSetup paperSize="8" fitToHeight="0" orientation="landscape" r:id="rId1"/>
  <headerFooter>
    <oddHeader>&amp;L&amp;"Calibri"&amp;11 [Restricted]&amp;1#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G56"/>
  <sheetViews>
    <sheetView view="pageBreakPreview" zoomScaleNormal="100" zoomScaleSheetLayoutView="100" workbookViewId="0">
      <pane xSplit="1" ySplit="3" topLeftCell="C4" activePane="bottomRight" state="frozen"/>
      <selection activeCell="K66" sqref="K66"/>
      <selection pane="topRight" activeCell="K66" sqref="K66"/>
      <selection pane="bottomLeft" activeCell="K66" sqref="K66"/>
      <selection pane="bottomRight" activeCell="AG22" sqref="AG22"/>
    </sheetView>
  </sheetViews>
  <sheetFormatPr defaultColWidth="8.7109375" defaultRowHeight="15"/>
  <cols>
    <col min="1" max="1" width="31" style="39" customWidth="1"/>
    <col min="2" max="17" width="8.7109375" style="39" hidden="1" customWidth="1"/>
    <col min="18" max="20" width="8.7109375" style="39" customWidth="1"/>
    <col min="21" max="21" width="8.7109375" style="39"/>
    <col min="22" max="22" width="8.7109375" style="39" customWidth="1"/>
    <col min="23" max="25" width="10.42578125" style="39" customWidth="1"/>
    <col min="26" max="16384" width="8.7109375" style="39"/>
  </cols>
  <sheetData>
    <row r="1" spans="1:33" ht="14.65" customHeight="1">
      <c r="A1" s="40" t="s">
        <v>7</v>
      </c>
      <c r="B1" s="88"/>
      <c r="C1" s="88"/>
      <c r="D1" s="88"/>
      <c r="E1" s="88"/>
      <c r="F1" s="88"/>
      <c r="G1" s="88"/>
      <c r="H1" s="88"/>
      <c r="I1" s="88"/>
      <c r="J1" s="88"/>
      <c r="K1" s="88"/>
      <c r="L1" s="88"/>
      <c r="M1" s="88"/>
      <c r="N1" s="88"/>
      <c r="O1" s="88"/>
      <c r="P1" s="88"/>
      <c r="Q1" s="88"/>
      <c r="R1" s="88"/>
      <c r="S1" s="88"/>
      <c r="T1" s="88"/>
      <c r="U1" s="88"/>
    </row>
    <row r="2" spans="1:33" ht="14.65" customHeight="1" thickBot="1">
      <c r="A2" s="40" t="s">
        <v>47</v>
      </c>
      <c r="B2" s="15"/>
      <c r="C2" s="15"/>
      <c r="D2" s="15"/>
      <c r="E2" s="15"/>
      <c r="F2" s="15"/>
      <c r="G2" s="15"/>
      <c r="H2" s="15"/>
      <c r="I2" s="15"/>
      <c r="J2" s="15"/>
      <c r="K2" s="15"/>
      <c r="L2" s="15"/>
      <c r="M2" s="15"/>
      <c r="N2" s="15"/>
      <c r="O2" s="15"/>
      <c r="P2" s="15"/>
      <c r="Q2" s="15"/>
      <c r="R2" s="15"/>
      <c r="S2" s="15"/>
      <c r="T2" s="15"/>
      <c r="U2" s="15"/>
      <c r="V2" s="147"/>
      <c r="W2" s="147"/>
      <c r="X2" s="147"/>
      <c r="Y2" s="147"/>
      <c r="Z2" s="147"/>
      <c r="AA2" s="147"/>
    </row>
    <row r="3" spans="1:33" ht="15.75" thickBot="1">
      <c r="A3" s="16" t="s">
        <v>169</v>
      </c>
      <c r="B3" s="42" t="s">
        <v>163</v>
      </c>
      <c r="C3" s="42" t="s">
        <v>164</v>
      </c>
      <c r="D3" s="42" t="s">
        <v>165</v>
      </c>
      <c r="E3" s="42" t="s">
        <v>166</v>
      </c>
      <c r="F3" s="42" t="s">
        <v>32</v>
      </c>
      <c r="G3" s="42" t="s">
        <v>33</v>
      </c>
      <c r="H3" s="42" t="s">
        <v>34</v>
      </c>
      <c r="I3" s="42" t="s">
        <v>35</v>
      </c>
      <c r="J3" s="42" t="s">
        <v>150</v>
      </c>
      <c r="K3" s="42" t="s">
        <v>151</v>
      </c>
      <c r="L3" s="42" t="s">
        <v>152</v>
      </c>
      <c r="M3" s="42" t="s">
        <v>153</v>
      </c>
      <c r="N3" s="42" t="s">
        <v>36</v>
      </c>
      <c r="O3" s="42" t="s">
        <v>37</v>
      </c>
      <c r="P3" s="42" t="s">
        <v>38</v>
      </c>
      <c r="Q3" s="42" t="s">
        <v>39</v>
      </c>
      <c r="R3" s="42" t="s">
        <v>40</v>
      </c>
      <c r="S3" s="42" t="s">
        <v>41</v>
      </c>
      <c r="T3" s="42" t="s">
        <v>42</v>
      </c>
      <c r="U3" s="42" t="s">
        <v>43</v>
      </c>
      <c r="V3" s="42" t="s">
        <v>248</v>
      </c>
      <c r="W3" s="42" t="s">
        <v>249</v>
      </c>
      <c r="X3" s="42" t="s">
        <v>250</v>
      </c>
      <c r="Y3" s="42" t="s">
        <v>251</v>
      </c>
      <c r="Z3" s="42" t="s">
        <v>252</v>
      </c>
      <c r="AA3" s="42" t="s">
        <v>298</v>
      </c>
      <c r="AB3" s="42" t="s">
        <v>313</v>
      </c>
      <c r="AC3" s="42" t="s">
        <v>330</v>
      </c>
      <c r="AD3" s="42" t="s">
        <v>343</v>
      </c>
      <c r="AE3" s="42" t="s">
        <v>346</v>
      </c>
      <c r="AF3" s="42" t="s">
        <v>351</v>
      </c>
      <c r="AG3" s="42" t="s">
        <v>356</v>
      </c>
    </row>
    <row r="4" spans="1:33" ht="15.75" thickTop="1">
      <c r="A4" s="13" t="s">
        <v>80</v>
      </c>
      <c r="B4" s="10"/>
      <c r="C4" s="10"/>
      <c r="D4" s="10"/>
      <c r="E4" s="10"/>
      <c r="F4" s="10"/>
      <c r="G4" s="10"/>
      <c r="H4" s="10"/>
      <c r="I4" s="10"/>
      <c r="J4" s="10"/>
      <c r="K4" s="10"/>
      <c r="L4" s="10"/>
      <c r="M4" s="10"/>
      <c r="N4" s="10"/>
      <c r="O4" s="10"/>
      <c r="P4" s="10"/>
      <c r="Q4" s="10"/>
      <c r="R4" s="10">
        <v>2413.5729999999999</v>
      </c>
      <c r="S4" s="10">
        <v>2441.643</v>
      </c>
      <c r="T4" s="10">
        <v>2174.39</v>
      </c>
      <c r="U4" s="10">
        <v>1824.9580000000001</v>
      </c>
      <c r="V4" s="10">
        <v>1727.0329999999999</v>
      </c>
      <c r="W4" s="10">
        <v>1864.1479999999999</v>
      </c>
      <c r="X4" s="10">
        <v>1856.6969999999999</v>
      </c>
      <c r="Y4" s="10">
        <v>1679.7529999999999</v>
      </c>
      <c r="Z4" s="10">
        <v>2140.4140000000002</v>
      </c>
      <c r="AA4" s="10">
        <v>2272.5949999999998</v>
      </c>
      <c r="AB4" s="10">
        <v>2262.5549999999998</v>
      </c>
      <c r="AC4" s="10">
        <v>2183.279</v>
      </c>
      <c r="AD4" s="10">
        <v>2529.3420000000001</v>
      </c>
      <c r="AE4" s="10">
        <v>2291.5160000000001</v>
      </c>
      <c r="AF4" s="10">
        <v>2399.5450000000001</v>
      </c>
      <c r="AG4" s="10">
        <v>2442.7640000000001</v>
      </c>
    </row>
    <row r="5" spans="1:33">
      <c r="A5" s="13" t="s">
        <v>188</v>
      </c>
      <c r="B5" s="10"/>
      <c r="C5" s="10"/>
      <c r="D5" s="10"/>
      <c r="E5" s="10"/>
      <c r="F5" s="10"/>
      <c r="G5" s="10"/>
      <c r="H5" s="10"/>
      <c r="I5" s="10"/>
      <c r="J5" s="10"/>
      <c r="K5" s="10"/>
      <c r="L5" s="10"/>
      <c r="M5" s="10"/>
      <c r="N5" s="10"/>
      <c r="O5" s="10"/>
      <c r="P5" s="10"/>
      <c r="Q5" s="10"/>
      <c r="R5" s="10">
        <v>4415.7460000000001</v>
      </c>
      <c r="S5" s="10">
        <v>4506.7110000000002</v>
      </c>
      <c r="T5" s="10">
        <v>4708.4089999999997</v>
      </c>
      <c r="U5" s="10">
        <v>5587.0730000000003</v>
      </c>
      <c r="V5" s="10">
        <v>4414.26</v>
      </c>
      <c r="W5" s="10">
        <v>5422.6089999999995</v>
      </c>
      <c r="X5" s="10">
        <v>5164.2579999999998</v>
      </c>
      <c r="Y5" s="10">
        <v>5353.6640000000007</v>
      </c>
      <c r="Z5" s="10">
        <v>4907.1490000000003</v>
      </c>
      <c r="AA5" s="10">
        <v>5621.9900000000007</v>
      </c>
      <c r="AB5" s="10">
        <v>5605.6030000000001</v>
      </c>
      <c r="AC5" s="10">
        <v>6026.8850000000002</v>
      </c>
      <c r="AD5" s="10">
        <v>5882.0590000000002</v>
      </c>
      <c r="AE5" s="10">
        <v>6375.7219999999998</v>
      </c>
      <c r="AF5" s="10">
        <v>6083.4529999999995</v>
      </c>
      <c r="AG5" s="10">
        <v>6398.3909999999996</v>
      </c>
    </row>
    <row r="6" spans="1:33">
      <c r="A6" s="13" t="s">
        <v>189</v>
      </c>
      <c r="B6" s="10"/>
      <c r="C6" s="10"/>
      <c r="D6" s="10"/>
      <c r="E6" s="10"/>
      <c r="F6" s="10"/>
      <c r="G6" s="10"/>
      <c r="H6" s="10"/>
      <c r="I6" s="10"/>
      <c r="J6" s="10"/>
      <c r="K6" s="10"/>
      <c r="L6" s="10"/>
      <c r="M6" s="10"/>
      <c r="N6" s="10"/>
      <c r="O6" s="10"/>
      <c r="P6" s="10"/>
      <c r="Q6" s="10"/>
      <c r="R6" s="10">
        <v>4317.1949999999997</v>
      </c>
      <c r="S6" s="10">
        <v>4322.2740000000003</v>
      </c>
      <c r="T6" s="10">
        <v>6383.3010000000004</v>
      </c>
      <c r="U6" s="10">
        <v>6932.9849999999997</v>
      </c>
      <c r="V6" s="10">
        <v>5734.5529999999999</v>
      </c>
      <c r="W6" s="10">
        <v>6123.4629999999997</v>
      </c>
      <c r="X6" s="10">
        <v>6332.6139999999996</v>
      </c>
      <c r="Y6" s="10">
        <v>6245.8980000000001</v>
      </c>
      <c r="Z6" s="10">
        <v>6228.2</v>
      </c>
      <c r="AA6" s="10">
        <v>8910.3709999999992</v>
      </c>
      <c r="AB6" s="10">
        <v>9409.9459999999999</v>
      </c>
      <c r="AC6" s="10">
        <v>8883.9760000000006</v>
      </c>
      <c r="AD6" s="10">
        <v>8670.393</v>
      </c>
      <c r="AE6" s="10">
        <v>8788.9320000000007</v>
      </c>
      <c r="AF6" s="10">
        <v>8995.1080000000002</v>
      </c>
      <c r="AG6" s="10">
        <v>8904.4410000000007</v>
      </c>
    </row>
    <row r="7" spans="1:33">
      <c r="A7" s="13" t="s">
        <v>190</v>
      </c>
      <c r="B7" s="10"/>
      <c r="C7" s="10"/>
      <c r="D7" s="10"/>
      <c r="E7" s="10"/>
      <c r="F7" s="10"/>
      <c r="G7" s="10"/>
      <c r="H7" s="10"/>
      <c r="I7" s="10"/>
      <c r="J7" s="10"/>
      <c r="K7" s="10"/>
      <c r="L7" s="10"/>
      <c r="M7" s="10"/>
      <c r="N7" s="10"/>
      <c r="O7" s="10"/>
      <c r="P7" s="10"/>
      <c r="Q7" s="10"/>
      <c r="R7" s="10">
        <v>382.14400000000001</v>
      </c>
      <c r="S7" s="10">
        <v>456.20600000000002</v>
      </c>
      <c r="T7" s="10">
        <v>475.84500000000003</v>
      </c>
      <c r="U7" s="10">
        <v>451.80599999999998</v>
      </c>
      <c r="V7" s="10">
        <v>388.00799999999998</v>
      </c>
      <c r="W7" s="10">
        <v>405.48200000000003</v>
      </c>
      <c r="X7" s="10">
        <v>411.41500000000002</v>
      </c>
      <c r="Y7" s="10">
        <v>254.523</v>
      </c>
      <c r="Z7" s="10">
        <v>244.22499999999999</v>
      </c>
      <c r="AA7" s="10">
        <v>280.54300000000001</v>
      </c>
      <c r="AB7" s="10">
        <v>263.59899999999999</v>
      </c>
      <c r="AC7" s="10">
        <v>272.274</v>
      </c>
      <c r="AD7" s="10">
        <v>274.75400000000002</v>
      </c>
      <c r="AE7" s="10">
        <v>298.41500000000002</v>
      </c>
      <c r="AF7" s="10">
        <v>273.13200000000001</v>
      </c>
      <c r="AG7" s="10">
        <v>269.71300000000002</v>
      </c>
    </row>
    <row r="8" spans="1:33">
      <c r="A8" s="13" t="s">
        <v>75</v>
      </c>
      <c r="B8" s="10"/>
      <c r="C8" s="10"/>
      <c r="D8" s="10"/>
      <c r="E8" s="10"/>
      <c r="F8" s="10"/>
      <c r="G8" s="10"/>
      <c r="H8" s="10"/>
      <c r="I8" s="10"/>
      <c r="J8" s="10"/>
      <c r="K8" s="10"/>
      <c r="L8" s="10"/>
      <c r="M8" s="10"/>
      <c r="N8" s="10"/>
      <c r="O8" s="10"/>
      <c r="P8" s="10"/>
      <c r="Q8" s="10"/>
      <c r="R8" s="10">
        <v>64.736999999999853</v>
      </c>
      <c r="S8" s="10">
        <v>68.241999999999962</v>
      </c>
      <c r="T8" s="10">
        <v>53.080000000000155</v>
      </c>
      <c r="U8" s="10">
        <v>50.625692959999924</v>
      </c>
      <c r="V8" s="10">
        <v>41.695999999999998</v>
      </c>
      <c r="W8" s="10">
        <v>73.817999999999998</v>
      </c>
      <c r="X8" s="10">
        <v>67.972999999999999</v>
      </c>
      <c r="Y8" s="10">
        <v>616.32500000000005</v>
      </c>
      <c r="Z8" s="10">
        <v>630.01599999999996</v>
      </c>
      <c r="AA8" s="10">
        <v>82.881</v>
      </c>
      <c r="AB8" s="10">
        <v>79.644999999999996</v>
      </c>
      <c r="AC8" s="10">
        <v>84.721000000000004</v>
      </c>
      <c r="AD8" s="10">
        <v>121.2</v>
      </c>
      <c r="AE8" s="10">
        <v>112.983</v>
      </c>
      <c r="AF8" s="10">
        <v>121.184</v>
      </c>
      <c r="AG8" s="10">
        <v>133.84899999999999</v>
      </c>
    </row>
    <row r="9" spans="1:33">
      <c r="A9" s="13" t="s">
        <v>191</v>
      </c>
      <c r="B9" s="10"/>
      <c r="C9" s="10"/>
      <c r="D9" s="10"/>
      <c r="E9" s="10"/>
      <c r="F9" s="10"/>
      <c r="G9" s="10"/>
      <c r="H9" s="10"/>
      <c r="I9" s="10"/>
      <c r="J9" s="10"/>
      <c r="K9" s="10"/>
      <c r="L9" s="10"/>
      <c r="M9" s="10"/>
      <c r="N9" s="10"/>
      <c r="O9" s="10"/>
      <c r="P9" s="10"/>
      <c r="Q9" s="10"/>
      <c r="R9" s="10">
        <v>134.77700000000002</v>
      </c>
      <c r="S9" s="10">
        <v>109.52200000000002</v>
      </c>
      <c r="T9" s="10">
        <v>172.63400000000001</v>
      </c>
      <c r="U9" s="10">
        <v>126.12100000000007</v>
      </c>
      <c r="V9" s="10">
        <v>110.04500000000002</v>
      </c>
      <c r="W9" s="10">
        <v>137.78</v>
      </c>
      <c r="X9" s="10">
        <v>153.422</v>
      </c>
      <c r="Y9" s="10">
        <v>307.72899999999993</v>
      </c>
      <c r="Z9" s="10">
        <v>306.20400000000001</v>
      </c>
      <c r="AA9" s="10">
        <v>333.63</v>
      </c>
      <c r="AB9" s="10">
        <v>382.28100000000001</v>
      </c>
      <c r="AC9" s="10">
        <v>412.803</v>
      </c>
      <c r="AD9" s="10">
        <v>389.30800000000005</v>
      </c>
      <c r="AE9" s="10">
        <v>431.20700000000005</v>
      </c>
      <c r="AF9" s="10">
        <v>374.84400000000005</v>
      </c>
      <c r="AG9" s="10">
        <v>376.20400000000006</v>
      </c>
    </row>
    <row r="10" spans="1:33">
      <c r="A10" s="13" t="s">
        <v>93</v>
      </c>
      <c r="B10" s="10"/>
      <c r="C10" s="10"/>
      <c r="D10" s="10"/>
      <c r="E10" s="10"/>
      <c r="F10" s="10"/>
      <c r="G10" s="10"/>
      <c r="H10" s="10"/>
      <c r="I10" s="10"/>
      <c r="J10" s="10"/>
      <c r="K10" s="10"/>
      <c r="L10" s="10"/>
      <c r="M10" s="10"/>
      <c r="N10" s="10"/>
      <c r="O10" s="10"/>
      <c r="P10" s="10"/>
      <c r="Q10" s="10"/>
      <c r="R10" s="10">
        <v>-1065.5740000000001</v>
      </c>
      <c r="S10" s="10">
        <v>-1044.3389999999999</v>
      </c>
      <c r="T10" s="10">
        <v>-2085.6950000000002</v>
      </c>
      <c r="U10" s="10">
        <v>-2286.4769999999999</v>
      </c>
      <c r="V10" s="10">
        <v>-2007.221</v>
      </c>
      <c r="W10" s="10">
        <v>-2310.0260000000003</v>
      </c>
      <c r="X10" s="10">
        <v>-2180.5659999999998</v>
      </c>
      <c r="Y10" s="10">
        <v>-2149.6799999999998</v>
      </c>
      <c r="Z10" s="10">
        <v>-2111.5640000000003</v>
      </c>
      <c r="AA10" s="10">
        <v>-2362.9650000000001</v>
      </c>
      <c r="AB10" s="10">
        <v>-2367.6490000000003</v>
      </c>
      <c r="AC10" s="10">
        <v>-2052.3420000000001</v>
      </c>
      <c r="AD10" s="10">
        <v>-1923.979</v>
      </c>
      <c r="AE10" s="10">
        <v>-2013.3410000000001</v>
      </c>
      <c r="AF10" s="10">
        <v>-1636.7910000000002</v>
      </c>
      <c r="AG10" s="10">
        <v>-1469.0810000000001</v>
      </c>
    </row>
    <row r="11" spans="1:33">
      <c r="A11" s="13" t="s">
        <v>98</v>
      </c>
      <c r="B11" s="10"/>
      <c r="C11" s="10"/>
      <c r="D11" s="10"/>
      <c r="E11" s="10"/>
      <c r="F11" s="10"/>
      <c r="G11" s="10"/>
      <c r="H11" s="10"/>
      <c r="I11" s="10"/>
      <c r="J11" s="10"/>
      <c r="K11" s="10"/>
      <c r="L11" s="10"/>
      <c r="M11" s="10"/>
      <c r="N11" s="10"/>
      <c r="O11" s="10"/>
      <c r="P11" s="10"/>
      <c r="Q11" s="10"/>
      <c r="R11" s="10">
        <v>-6125.2640000000001</v>
      </c>
      <c r="S11" s="10">
        <v>-6274.3899999999994</v>
      </c>
      <c r="T11" s="10">
        <v>-6397.28</v>
      </c>
      <c r="U11" s="10">
        <v>-6871.4279999999999</v>
      </c>
      <c r="V11" s="10">
        <v>-5605.7640000000001</v>
      </c>
      <c r="W11" s="10">
        <v>-7114.866</v>
      </c>
      <c r="X11" s="10">
        <v>-6465.4610000000002</v>
      </c>
      <c r="Y11" s="10">
        <v>-6660.4139999999998</v>
      </c>
      <c r="Z11" s="10">
        <v>-6297.0559999999996</v>
      </c>
      <c r="AA11" s="10">
        <v>-7525.5929999999998</v>
      </c>
      <c r="AB11" s="10">
        <v>-6741.2370000000001</v>
      </c>
      <c r="AC11" s="10">
        <v>-7244.2749999999996</v>
      </c>
      <c r="AD11" s="10">
        <v>-6938.1540000000005</v>
      </c>
      <c r="AE11" s="10">
        <v>-7431.1750000000002</v>
      </c>
      <c r="AF11" s="10">
        <v>-7110.1660000000002</v>
      </c>
      <c r="AG11" s="10">
        <v>-7761.308</v>
      </c>
    </row>
    <row r="12" spans="1:33">
      <c r="A12" s="13" t="s">
        <v>96</v>
      </c>
      <c r="B12" s="10"/>
      <c r="C12" s="10"/>
      <c r="D12" s="10"/>
      <c r="E12" s="10"/>
      <c r="F12" s="10"/>
      <c r="G12" s="10"/>
      <c r="H12" s="10"/>
      <c r="I12" s="10"/>
      <c r="J12" s="10"/>
      <c r="K12" s="10"/>
      <c r="L12" s="10"/>
      <c r="M12" s="10"/>
      <c r="N12" s="10"/>
      <c r="O12" s="10"/>
      <c r="P12" s="10"/>
      <c r="Q12" s="10"/>
      <c r="R12" s="10">
        <v>-12.047000000000001</v>
      </c>
      <c r="S12" s="10">
        <v>-15.625999999999999</v>
      </c>
      <c r="T12" s="10">
        <v>-16.550999999999998</v>
      </c>
      <c r="U12" s="10">
        <v>-5.0570000000000004</v>
      </c>
      <c r="V12" s="10">
        <v>-4.415</v>
      </c>
      <c r="W12" s="10">
        <v>-4.2249999999999996</v>
      </c>
      <c r="X12" s="10">
        <v>-218.15799999999999</v>
      </c>
      <c r="Y12" s="10">
        <v>-133.70500000000001</v>
      </c>
      <c r="Z12" s="10">
        <v>-157.96899999999999</v>
      </c>
      <c r="AA12" s="10">
        <v>-150.6</v>
      </c>
      <c r="AB12" s="10">
        <v>-153.911</v>
      </c>
      <c r="AC12" s="10">
        <v>-175.79</v>
      </c>
      <c r="AD12" s="10">
        <v>-174.53100000000001</v>
      </c>
      <c r="AE12" s="10">
        <v>-85.284000000000006</v>
      </c>
      <c r="AF12" s="10">
        <v>-42.39</v>
      </c>
      <c r="AG12" s="10">
        <v>-37.127000000000002</v>
      </c>
    </row>
    <row r="13" spans="1:33">
      <c r="A13" s="30" t="s">
        <v>192</v>
      </c>
      <c r="B13" s="31"/>
      <c r="C13" s="31"/>
      <c r="D13" s="31"/>
      <c r="E13" s="31"/>
      <c r="F13" s="31"/>
      <c r="G13" s="31"/>
      <c r="H13" s="31"/>
      <c r="I13" s="31"/>
      <c r="J13" s="31"/>
      <c r="K13" s="31"/>
      <c r="L13" s="31"/>
      <c r="M13" s="31"/>
      <c r="N13" s="31"/>
      <c r="O13" s="31"/>
      <c r="P13" s="31"/>
      <c r="Q13" s="31"/>
      <c r="R13" s="31">
        <v>4525.2869999999984</v>
      </c>
      <c r="S13" s="31">
        <v>4570.2430000000022</v>
      </c>
      <c r="T13" s="31">
        <v>5468.132999999998</v>
      </c>
      <c r="U13" s="31">
        <v>5810.6066929599992</v>
      </c>
      <c r="V13" s="31">
        <v>4798.1949999999997</v>
      </c>
      <c r="W13" s="31">
        <v>4598.1829999999991</v>
      </c>
      <c r="X13" s="31">
        <v>5122.1940000000013</v>
      </c>
      <c r="Y13" s="31">
        <v>5514.0929999999998</v>
      </c>
      <c r="Z13" s="31">
        <v>5889.6189999999988</v>
      </c>
      <c r="AA13" s="31">
        <v>7462.8520000000017</v>
      </c>
      <c r="AB13" s="31">
        <v>8740.8319999999949</v>
      </c>
      <c r="AC13" s="31">
        <v>8391.5310000000009</v>
      </c>
      <c r="AD13" s="31">
        <v>8830.3920000000035</v>
      </c>
      <c r="AE13" s="31">
        <v>8768.9749999999985</v>
      </c>
      <c r="AF13" s="31">
        <v>9457.9190000000017</v>
      </c>
      <c r="AG13" s="31">
        <v>9257.8459999999941</v>
      </c>
    </row>
    <row r="14" spans="1:33">
      <c r="A14" s="30" t="s">
        <v>195</v>
      </c>
      <c r="B14" s="31"/>
      <c r="C14" s="31"/>
      <c r="D14" s="31"/>
      <c r="E14" s="31"/>
      <c r="F14" s="31"/>
      <c r="G14" s="31"/>
      <c r="H14" s="31"/>
      <c r="I14" s="31"/>
      <c r="J14" s="31"/>
      <c r="K14" s="31"/>
      <c r="L14" s="31"/>
      <c r="M14" s="31"/>
      <c r="N14" s="31"/>
      <c r="O14" s="31"/>
      <c r="P14" s="31"/>
      <c r="Q14" s="31"/>
      <c r="R14" s="31">
        <v>4302</v>
      </c>
      <c r="S14" s="31">
        <v>4366</v>
      </c>
      <c r="T14" s="31">
        <v>4619</v>
      </c>
      <c r="U14" s="31">
        <v>4917</v>
      </c>
      <c r="V14" s="31">
        <v>3777</v>
      </c>
      <c r="W14" s="31">
        <v>4102.5222000000012</v>
      </c>
      <c r="X14" s="31">
        <v>4529.8423999999995</v>
      </c>
      <c r="Y14" s="31">
        <v>4850.5108</v>
      </c>
      <c r="Z14" s="31">
        <v>5184.4567999999999</v>
      </c>
      <c r="AA14" s="31">
        <v>5717.3882000000003</v>
      </c>
      <c r="AB14" s="31">
        <v>6545.9179999999997</v>
      </c>
      <c r="AC14" s="31">
        <v>7199.7853999999988</v>
      </c>
      <c r="AD14" s="31">
        <v>7863.0378000000001</v>
      </c>
      <c r="AE14" s="31">
        <v>8438.9169999999995</v>
      </c>
      <c r="AF14" s="31">
        <v>8837.9297999999999</v>
      </c>
      <c r="AG14" s="31">
        <v>8941.3325999999997</v>
      </c>
    </row>
    <row r="15" spans="1:33">
      <c r="A15" s="3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c r="A16" s="30" t="s">
        <v>278</v>
      </c>
      <c r="B16" s="31"/>
      <c r="C16" s="31"/>
      <c r="D16" s="31"/>
      <c r="E16" s="31"/>
      <c r="F16" s="31"/>
      <c r="G16" s="31"/>
      <c r="H16" s="31"/>
      <c r="I16" s="31"/>
      <c r="J16" s="31"/>
      <c r="K16" s="31"/>
      <c r="L16" s="31"/>
      <c r="M16" s="31"/>
      <c r="N16" s="31"/>
      <c r="O16" s="31"/>
      <c r="P16" s="31"/>
      <c r="Q16" s="31"/>
      <c r="R16" s="31">
        <v>4525.2869999999984</v>
      </c>
      <c r="S16" s="31">
        <v>4570.2430000000022</v>
      </c>
      <c r="T16" s="31">
        <v>5468.132999999998</v>
      </c>
      <c r="U16" s="31">
        <v>5810.6066929599992</v>
      </c>
      <c r="V16" s="31">
        <v>4798.1949999999997</v>
      </c>
      <c r="W16" s="31">
        <v>4598.1829999999991</v>
      </c>
      <c r="X16" s="31">
        <v>5122.1940000000013</v>
      </c>
      <c r="Y16" s="31">
        <v>5514.0929999999998</v>
      </c>
      <c r="Z16" s="31">
        <v>5889.6189999999988</v>
      </c>
      <c r="AA16" s="31">
        <v>7462.8520000000017</v>
      </c>
      <c r="AB16" s="31">
        <v>8740.8319999999949</v>
      </c>
      <c r="AC16" s="31">
        <v>8391.5310000000009</v>
      </c>
      <c r="AD16" s="31">
        <v>8830.3920000000035</v>
      </c>
      <c r="AE16" s="31">
        <f>+AE13</f>
        <v>8768.9749999999985</v>
      </c>
      <c r="AF16" s="31">
        <f>+AF13</f>
        <v>9457.9190000000017</v>
      </c>
      <c r="AG16" s="31">
        <f>+AG13</f>
        <v>9257.8459999999941</v>
      </c>
    </row>
    <row r="17" spans="1:33">
      <c r="A17" s="30" t="s">
        <v>258</v>
      </c>
      <c r="B17" s="31"/>
      <c r="C17" s="31"/>
      <c r="D17" s="31"/>
      <c r="E17" s="31"/>
      <c r="F17" s="31"/>
      <c r="G17" s="31"/>
      <c r="H17" s="31"/>
      <c r="I17" s="31"/>
      <c r="J17" s="31"/>
      <c r="K17" s="31"/>
      <c r="L17" s="31"/>
      <c r="M17" s="31"/>
      <c r="N17" s="31"/>
      <c r="O17" s="31"/>
      <c r="P17" s="31"/>
      <c r="Q17" s="31"/>
      <c r="R17" s="31">
        <f>+'Q BalSh'!R22</f>
        <v>1607.6210000000001</v>
      </c>
      <c r="S17" s="31">
        <f>+'Q BalSh'!S22</f>
        <v>1096.0340000000001</v>
      </c>
      <c r="T17" s="31">
        <f>+'Q BalSh'!T22</f>
        <v>1072.8689999999999</v>
      </c>
      <c r="U17" s="31">
        <f>+'Q BalSh'!U22</f>
        <v>1081.28130704</v>
      </c>
      <c r="V17" s="31">
        <f>+'Q BalSh'!V22-'Q BalSh'!V47</f>
        <v>2746.8690000000001</v>
      </c>
      <c r="W17" s="31">
        <f>+'Q BalSh'!W22-'Q BalSh'!W47</f>
        <v>1693.0940000000001</v>
      </c>
      <c r="X17" s="31">
        <f>+'Q BalSh'!X22-'Q BalSh'!X47</f>
        <v>1728.5589999999997</v>
      </c>
      <c r="Y17" s="31">
        <f>+'Q BalSh'!Y22-'Q BalSh'!Y47</f>
        <v>1813.4859999999999</v>
      </c>
      <c r="Z17" s="31">
        <f>+'Q BalSh'!Z22-'Q BalSh'!Z47</f>
        <v>1829.3329999999999</v>
      </c>
      <c r="AA17" s="31">
        <f>+'Q BalSh'!AA22-'Q BalSh'!AA47</f>
        <v>556.64300000000003</v>
      </c>
      <c r="AB17" s="31">
        <f>+'Q BalSh'!AB22-'Q BalSh'!AB47</f>
        <v>546.09500000000003</v>
      </c>
      <c r="AC17" s="31">
        <f>+'Q BalSh'!AC22-'Q BalSh'!AC47</f>
        <v>-1.4610000000000021</v>
      </c>
      <c r="AD17" s="31">
        <f>+'Q BalSh'!AD22-'Q BalSh'!AD47</f>
        <v>730.63400000000001</v>
      </c>
      <c r="AE17" s="31">
        <f>+'Q BalSh'!AE22-'Q BalSh'!AE47</f>
        <v>440.00000000000006</v>
      </c>
      <c r="AF17" s="31">
        <f>+'Q BalSh'!AF22-'Q BalSh'!AF47</f>
        <v>485.71800000000002</v>
      </c>
      <c r="AG17" s="31">
        <f>+'Q BalSh'!AG22-'Q BalSh'!AG47</f>
        <v>551.39099999999996</v>
      </c>
    </row>
    <row r="18" spans="1:33">
      <c r="A18" s="26"/>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18" t="s">
        <v>194</v>
      </c>
      <c r="B19" s="43"/>
      <c r="C19" s="43"/>
      <c r="D19" s="43"/>
      <c r="E19" s="43"/>
      <c r="F19" s="43"/>
      <c r="G19" s="43"/>
      <c r="H19" s="43"/>
      <c r="I19" s="43"/>
      <c r="J19" s="43"/>
      <c r="K19" s="43"/>
      <c r="L19" s="43"/>
      <c r="M19" s="43"/>
      <c r="N19" s="43"/>
      <c r="O19" s="43"/>
      <c r="P19" s="43"/>
      <c r="S19" s="43"/>
    </row>
    <row r="20" spans="1:33">
      <c r="A20" s="30" t="s">
        <v>277</v>
      </c>
      <c r="B20" s="31"/>
      <c r="C20" s="31"/>
      <c r="D20" s="31"/>
      <c r="E20" s="31"/>
      <c r="F20" s="31"/>
      <c r="G20" s="31"/>
      <c r="H20" s="31"/>
      <c r="I20" s="31"/>
      <c r="J20" s="31"/>
      <c r="K20" s="31"/>
      <c r="L20" s="31"/>
      <c r="M20" s="31"/>
      <c r="N20" s="31"/>
      <c r="O20" s="31"/>
      <c r="P20" s="31"/>
      <c r="Q20" s="31"/>
      <c r="R20" s="31">
        <f>+'Q ND'!R16</f>
        <v>395.96200000000022</v>
      </c>
      <c r="S20" s="31">
        <f>+'Q ND'!S16</f>
        <v>912.59100000000012</v>
      </c>
      <c r="T20" s="31">
        <f>+'Q ND'!T16</f>
        <v>2133.7090000000003</v>
      </c>
      <c r="U20" s="31">
        <f>+'Q ND'!U16</f>
        <v>2124.3569999999995</v>
      </c>
      <c r="V20" s="31">
        <f>+'Q ND'!V16</f>
        <v>2862.933</v>
      </c>
      <c r="W20" s="31">
        <f>+'Q ND'!W16</f>
        <v>1955.5679999999998</v>
      </c>
      <c r="X20" s="31">
        <f>+'Q ND'!X16</f>
        <v>2271.85</v>
      </c>
      <c r="Y20" s="31">
        <f>+'Q ND'!Y16</f>
        <v>2311.8250000000003</v>
      </c>
      <c r="Z20" s="31">
        <f>+'Q ND'!Z16</f>
        <v>2630.1099999999997</v>
      </c>
      <c r="AA20" s="31">
        <f>+'Q ND'!AA16</f>
        <v>2409.0689999999995</v>
      </c>
      <c r="AB20" s="31">
        <f>+'Q ND'!AB16</f>
        <v>3514.9270000000001</v>
      </c>
      <c r="AC20" s="31">
        <f>+'Q ND'!AC16</f>
        <v>1818.0630000000001</v>
      </c>
      <c r="AD20" s="31">
        <f>+'Q ND'!AD16</f>
        <v>2476.7990000000004</v>
      </c>
      <c r="AE20" s="31">
        <f>+'Q ND'!AE16</f>
        <v>2465.0489999999995</v>
      </c>
      <c r="AF20" s="31">
        <f>+'Q ND'!AF16</f>
        <v>3100.4870000000001</v>
      </c>
      <c r="AG20" s="31">
        <f>+'Q ND'!AG16</f>
        <v>2811.7910000000002</v>
      </c>
    </row>
    <row r="21" spans="1:33">
      <c r="A21" s="30" t="s">
        <v>86</v>
      </c>
      <c r="B21" s="31"/>
      <c r="C21" s="31"/>
      <c r="D21" s="31"/>
      <c r="E21" s="31"/>
      <c r="F21" s="31"/>
      <c r="G21" s="31"/>
      <c r="H21" s="31"/>
      <c r="I21" s="31"/>
      <c r="J21" s="31"/>
      <c r="K21" s="31"/>
      <c r="L21" s="31"/>
      <c r="M21" s="31"/>
      <c r="N21" s="31"/>
      <c r="O21" s="31"/>
      <c r="P21" s="31"/>
      <c r="Q21" s="31"/>
      <c r="R21" s="31">
        <f>+'Q BalSh'!R29</f>
        <v>5736.8379999999997</v>
      </c>
      <c r="S21" s="31">
        <f>+'Q BalSh'!S29</f>
        <v>4753.5339999999997</v>
      </c>
      <c r="T21" s="31">
        <f>+'Q BalSh'!T29</f>
        <v>4407.2340000000004</v>
      </c>
      <c r="U21" s="31">
        <f>+'Q BalSh'!U29</f>
        <v>4767.5209999999997</v>
      </c>
      <c r="V21" s="31">
        <f>+'Q BalSh'!V29</f>
        <v>4682.0899999999992</v>
      </c>
      <c r="W21" s="31">
        <f>+'Q BalSh'!W29</f>
        <v>4335.674</v>
      </c>
      <c r="X21" s="31">
        <f>+'Q BalSh'!X29</f>
        <v>4578.8279999999995</v>
      </c>
      <c r="Y21" s="31">
        <f>+'Q BalSh'!Y29</f>
        <v>5015.7080000000005</v>
      </c>
      <c r="Z21" s="31">
        <f>+'Q BalSh'!Z29</f>
        <v>5088.8049999999994</v>
      </c>
      <c r="AA21" s="31">
        <f>+'Q BalSh'!AA29</f>
        <v>5610.4140000000007</v>
      </c>
      <c r="AB21" s="31">
        <f>+'Q BalSh'!AB29</f>
        <v>5772.0030000000006</v>
      </c>
      <c r="AC21" s="31">
        <f>+'Q BalSh'!AC29</f>
        <v>6572.0119999999997</v>
      </c>
      <c r="AD21" s="31">
        <f>+'Q BalSh'!AD29</f>
        <v>7084.2290000000003</v>
      </c>
      <c r="AE21" s="31">
        <f>+'Q BalSh'!AE29</f>
        <v>6743.9259999999995</v>
      </c>
      <c r="AF21" s="31">
        <f>+'Q BalSh'!AF29</f>
        <v>6843.15</v>
      </c>
      <c r="AG21" s="31">
        <f>+'Q BalSh'!AG29</f>
        <v>6997.4459999999999</v>
      </c>
    </row>
    <row r="22" spans="1:33">
      <c r="A22" s="30" t="s">
        <v>193</v>
      </c>
      <c r="B22" s="31"/>
      <c r="C22" s="31"/>
      <c r="D22" s="31"/>
      <c r="E22" s="31"/>
      <c r="F22" s="31"/>
      <c r="G22" s="31"/>
      <c r="H22" s="31"/>
      <c r="I22" s="31"/>
      <c r="J22" s="31"/>
      <c r="K22" s="31"/>
      <c r="L22" s="31"/>
      <c r="M22" s="31"/>
      <c r="N22" s="31"/>
      <c r="O22" s="31"/>
      <c r="P22" s="31"/>
      <c r="Q22" s="31"/>
      <c r="R22" s="31">
        <f t="shared" ref="R22:V22" si="0">+R16+R17-R20-R21</f>
        <v>0.10799999999835563</v>
      </c>
      <c r="S22" s="31">
        <f t="shared" si="0"/>
        <v>0.15200000000186265</v>
      </c>
      <c r="T22" s="31">
        <f t="shared" si="0"/>
        <v>5.8999999997467967E-2</v>
      </c>
      <c r="U22" s="31">
        <f t="shared" si="0"/>
        <v>9.999999999308784E-3</v>
      </c>
      <c r="V22" s="31">
        <f t="shared" si="0"/>
        <v>4.1000000001076842E-2</v>
      </c>
      <c r="W22" s="31">
        <f t="shared" ref="W22:Z22" si="1">+W16+W17-W20-W21</f>
        <v>3.4999999998944986E-2</v>
      </c>
      <c r="X22" s="31">
        <f t="shared" si="1"/>
        <v>7.5000000000727596E-2</v>
      </c>
      <c r="Y22" s="31">
        <f t="shared" si="1"/>
        <v>4.5999999998457497E-2</v>
      </c>
      <c r="Z22" s="31">
        <f t="shared" si="1"/>
        <v>3.699999999935244E-2</v>
      </c>
      <c r="AA22" s="31">
        <f t="shared" ref="AA22:AB22" si="2">+AA16+AA17-AA20-AA21</f>
        <v>1.2000000001535227E-2</v>
      </c>
      <c r="AB22" s="31">
        <f t="shared" si="2"/>
        <v>-3.0000000060681487E-3</v>
      </c>
      <c r="AC22" s="31">
        <f t="shared" ref="AC22:AD22" si="3">+AC16+AC17-AC20-AC21</f>
        <v>-4.99999999829015E-3</v>
      </c>
      <c r="AD22" s="31">
        <f t="shared" si="3"/>
        <v>-1.9999999976789695E-3</v>
      </c>
      <c r="AE22" s="31">
        <f t="shared" ref="AE22:AF22" si="4">+AE16+AE17-AE20-AE21</f>
        <v>0</v>
      </c>
      <c r="AF22" s="31">
        <f t="shared" si="4"/>
        <v>0</v>
      </c>
      <c r="AG22" s="31">
        <f t="shared" ref="AG22" si="5">+AG16+AG17-AG20-AG21</f>
        <v>0</v>
      </c>
    </row>
    <row r="24" spans="1:33">
      <c r="A24" s="2" t="s">
        <v>340</v>
      </c>
    </row>
    <row r="25" spans="1:33">
      <c r="A25" s="2" t="s">
        <v>259</v>
      </c>
    </row>
    <row r="37" spans="22:26">
      <c r="V37" s="128"/>
      <c r="W37" s="129"/>
      <c r="X37" s="129"/>
      <c r="Y37"/>
      <c r="Z37"/>
    </row>
    <row r="38" spans="22:26">
      <c r="V38" s="134"/>
      <c r="W38"/>
      <c r="X38"/>
      <c r="Y38"/>
      <c r="Z38"/>
    </row>
    <row r="39" spans="22:26">
      <c r="V39"/>
      <c r="W39" s="135"/>
      <c r="X39" s="135"/>
      <c r="Y39" s="135"/>
      <c r="Z39"/>
    </row>
    <row r="40" spans="22:26">
      <c r="V40"/>
      <c r="W40" s="43"/>
      <c r="X40" s="43"/>
      <c r="Y40" s="129"/>
      <c r="Z40"/>
    </row>
    <row r="41" spans="22:26">
      <c r="V41"/>
      <c r="W41" s="43"/>
      <c r="X41" s="43"/>
      <c r="Y41" s="129"/>
      <c r="Z41"/>
    </row>
    <row r="42" spans="22:26">
      <c r="V42"/>
      <c r="W42" s="43"/>
      <c r="X42" s="43"/>
      <c r="Y42" s="129"/>
      <c r="Z42"/>
    </row>
    <row r="43" spans="22:26">
      <c r="V43"/>
      <c r="W43" s="43"/>
      <c r="X43" s="43"/>
      <c r="Y43" s="129"/>
      <c r="Z43"/>
    </row>
    <row r="44" spans="22:26">
      <c r="V44"/>
      <c r="W44" s="43"/>
      <c r="X44" s="43"/>
      <c r="Y44" s="129"/>
      <c r="Z44"/>
    </row>
    <row r="45" spans="22:26">
      <c r="V45"/>
      <c r="W45" s="130"/>
      <c r="X45" s="130"/>
      <c r="Y45" s="131"/>
      <c r="Z45"/>
    </row>
    <row r="46" spans="22:26">
      <c r="V46"/>
      <c r="W46" s="129"/>
      <c r="X46" s="43"/>
      <c r="Y46" s="132"/>
      <c r="Z46"/>
    </row>
    <row r="47" spans="22:26">
      <c r="W47" s="133"/>
      <c r="X47" s="43"/>
      <c r="Y47" s="132"/>
    </row>
    <row r="48" spans="22:26">
      <c r="W48" s="133"/>
      <c r="X48" s="43"/>
      <c r="Y48" s="132"/>
    </row>
    <row r="49" spans="22:25">
      <c r="V49" s="41"/>
      <c r="W49" s="130"/>
      <c r="X49" s="130"/>
      <c r="Y49" s="133"/>
    </row>
    <row r="53" spans="22:25">
      <c r="Y53" s="43"/>
    </row>
    <row r="54" spans="22:25">
      <c r="Y54" s="43"/>
    </row>
    <row r="55" spans="22:25">
      <c r="Y55" s="43"/>
    </row>
    <row r="56" spans="22:25">
      <c r="Y56" s="43"/>
    </row>
  </sheetData>
  <pageMargins left="0.70866141732283472" right="0.70866141732283472" top="0.74803149606299213" bottom="0.74803149606299213" header="0.31496062992125984" footer="0.31496062992125984"/>
  <pageSetup paperSize="8" fitToHeight="0" orientation="landscape" r:id="rId1"/>
  <headerFooter>
    <oddHeader>&amp;L&amp;"Calibri"&amp;11 [Restricted]&amp;1#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I30"/>
  <sheetViews>
    <sheetView view="pageBreakPreview" zoomScale="110" zoomScaleNormal="100" zoomScaleSheetLayoutView="110" workbookViewId="0">
      <pane xSplit="1" ySplit="3" topLeftCell="B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36.42578125" style="65" bestFit="1" customWidth="1"/>
    <col min="2" max="2" width="8.7109375" style="65" customWidth="1"/>
    <col min="3" max="16384" width="8.7109375" style="65"/>
  </cols>
  <sheetData>
    <row r="1" spans="1:9">
      <c r="A1" s="1" t="s">
        <v>46</v>
      </c>
      <c r="B1" s="1"/>
    </row>
    <row r="2" spans="1:9" ht="15.75" thickBot="1">
      <c r="A2" s="1" t="s">
        <v>8</v>
      </c>
      <c r="B2" s="1"/>
      <c r="G2" s="147"/>
    </row>
    <row r="3" spans="1:9" ht="15.75" thickBot="1">
      <c r="A3" s="70" t="s">
        <v>20</v>
      </c>
      <c r="B3" s="69">
        <v>2011</v>
      </c>
      <c r="C3" s="69">
        <v>2012</v>
      </c>
      <c r="D3" s="69" t="s">
        <v>155</v>
      </c>
      <c r="E3" s="69">
        <v>2014</v>
      </c>
      <c r="F3" s="69">
        <v>2015</v>
      </c>
      <c r="G3" s="42" t="s">
        <v>254</v>
      </c>
      <c r="H3" s="42">
        <v>2017</v>
      </c>
      <c r="I3" s="42">
        <v>2018</v>
      </c>
    </row>
    <row r="4" spans="1:9" ht="14.65" customHeight="1" thickTop="1">
      <c r="A4" s="71" t="s">
        <v>21</v>
      </c>
      <c r="G4" s="39"/>
      <c r="H4" s="39"/>
      <c r="I4" s="39"/>
    </row>
    <row r="5" spans="1:9" ht="14.65" customHeight="1">
      <c r="A5" s="72" t="s">
        <v>22</v>
      </c>
      <c r="B5" s="51">
        <v>13473.129000000001</v>
      </c>
      <c r="C5" s="51">
        <v>13336.084000000001</v>
      </c>
      <c r="D5" s="51">
        <v>14072.892</v>
      </c>
      <c r="E5" s="51">
        <v>15746.235000000001</v>
      </c>
      <c r="F5" s="51">
        <v>16218.351000000001</v>
      </c>
      <c r="G5" s="51">
        <v>14998.785</v>
      </c>
      <c r="H5" s="51">
        <v>17537.113000000001</v>
      </c>
      <c r="I5" s="51">
        <v>19741.746999999996</v>
      </c>
    </row>
    <row r="6" spans="1:9" ht="14.65" customHeight="1">
      <c r="A6" s="73" t="s">
        <v>197</v>
      </c>
      <c r="B6" s="51" t="s">
        <v>67</v>
      </c>
      <c r="C6" s="56">
        <v>2.1761886994271399E-2</v>
      </c>
      <c r="D6" s="56">
        <v>4.7492073787746669E-2</v>
      </c>
      <c r="E6" s="56">
        <v>3.8239938448693778E-2</v>
      </c>
      <c r="F6" s="56">
        <v>6.8723602555742502E-3</v>
      </c>
      <c r="G6" s="105">
        <v>5.7684665024656745E-2</v>
      </c>
      <c r="H6" s="105">
        <v>7.6773553070632827E-2</v>
      </c>
      <c r="I6" s="105">
        <v>4.091128427377555E-2</v>
      </c>
    </row>
    <row r="7" spans="1:9" ht="14.65" customHeight="1">
      <c r="A7" s="74" t="s">
        <v>198</v>
      </c>
      <c r="B7" s="51" t="s">
        <v>67</v>
      </c>
      <c r="C7" s="56">
        <v>-1.5448747461189627E-2</v>
      </c>
      <c r="D7" s="56">
        <v>2.9660558714119656E-2</v>
      </c>
      <c r="E7" s="56">
        <v>6.9103929717099E-2</v>
      </c>
      <c r="F7" s="56">
        <v>1.8880280465746302E-2</v>
      </c>
      <c r="G7" s="105">
        <v>1.3666057560741907E-2</v>
      </c>
      <c r="H7" s="105">
        <v>8.289949464567492E-2</v>
      </c>
      <c r="I7" s="105">
        <v>4.9704669270525415E-2</v>
      </c>
    </row>
    <row r="8" spans="1:9" ht="14.65" customHeight="1">
      <c r="A8" s="73" t="s">
        <v>199</v>
      </c>
      <c r="B8" s="51" t="s">
        <v>67</v>
      </c>
      <c r="C8" s="56">
        <v>-1.6E-2</v>
      </c>
      <c r="D8" s="56">
        <v>-1.7262067249673274E-2</v>
      </c>
      <c r="E8" s="56">
        <v>1.1565896424165167E-2</v>
      </c>
      <c r="F8" s="56">
        <v>4.2301456399908011E-3</v>
      </c>
      <c r="G8" s="105">
        <v>-1.5380812115795006E-3</v>
      </c>
      <c r="H8" s="105">
        <v>9.5809233903740854E-3</v>
      </c>
      <c r="I8" s="105">
        <v>3.5039247038535448E-2</v>
      </c>
    </row>
    <row r="9" spans="1:9" ht="14.65" customHeight="1">
      <c r="A9" s="73" t="s">
        <v>23</v>
      </c>
      <c r="B9" s="51" t="s">
        <v>67</v>
      </c>
      <c r="C9" s="56">
        <v>-1.0171655783520639E-2</v>
      </c>
      <c r="D9" s="56">
        <v>5.9890565252193051E-2</v>
      </c>
      <c r="E9" s="56">
        <v>0.11890541048705559</v>
      </c>
      <c r="F9" s="56">
        <v>2.9982786361311131E-2</v>
      </c>
      <c r="G9" s="105">
        <v>6.982187449402244E-2</v>
      </c>
      <c r="H9" s="105">
        <v>0.16923557474822146</v>
      </c>
      <c r="I9" s="105">
        <v>0.12571248186631379</v>
      </c>
    </row>
    <row r="10" spans="1:9" ht="14.65" customHeight="1">
      <c r="A10" s="73"/>
      <c r="B10" s="56"/>
      <c r="C10" s="56"/>
      <c r="D10" s="56"/>
      <c r="E10" s="56"/>
      <c r="F10" s="56"/>
      <c r="G10" s="56"/>
      <c r="H10" s="56"/>
      <c r="I10" s="56"/>
    </row>
    <row r="11" spans="1:9" ht="22.5">
      <c r="A11" s="72" t="s">
        <v>200</v>
      </c>
      <c r="B11" s="51">
        <v>2566.9290000000001</v>
      </c>
      <c r="C11" s="51">
        <v>2123.7770000000014</v>
      </c>
      <c r="D11" s="51">
        <v>1885.3840000000007</v>
      </c>
      <c r="E11" s="51">
        <v>1290.0220000000004</v>
      </c>
      <c r="F11" s="51">
        <v>1268.1199999999999</v>
      </c>
      <c r="G11" s="51">
        <v>1060.4120000000005</v>
      </c>
      <c r="H11" s="51">
        <v>1263.6489999999999</v>
      </c>
      <c r="I11" s="51">
        <v>1571.4129999999998</v>
      </c>
    </row>
    <row r="12" spans="1:9" ht="14.65" customHeight="1">
      <c r="A12" s="73" t="s">
        <v>24</v>
      </c>
      <c r="B12" s="56">
        <v>0.19052211256939647</v>
      </c>
      <c r="C12" s="56">
        <v>0.15925042163801617</v>
      </c>
      <c r="D12" s="56">
        <v>0.13397274703735385</v>
      </c>
      <c r="E12" s="56">
        <v>8.1925742883933866E-2</v>
      </c>
      <c r="F12" s="56">
        <v>7.8190439952865731E-2</v>
      </c>
      <c r="G12" s="56">
        <v>7.0699860021995145E-2</v>
      </c>
      <c r="H12" s="56">
        <v>7.2055702668962662E-2</v>
      </c>
      <c r="I12" s="56">
        <v>7.9598477277618845E-2</v>
      </c>
    </row>
    <row r="13" spans="1:9" ht="14.65" customHeight="1">
      <c r="A13" s="75" t="s">
        <v>201</v>
      </c>
      <c r="B13" s="51">
        <v>-3181.6889999999999</v>
      </c>
      <c r="C13" s="51">
        <v>0</v>
      </c>
      <c r="D13" s="51">
        <v>-147.30799999999999</v>
      </c>
      <c r="E13" s="51">
        <v>-155.012</v>
      </c>
      <c r="F13" s="51">
        <v>-511.80700000000002</v>
      </c>
      <c r="G13" s="51">
        <v>0</v>
      </c>
      <c r="H13" s="51">
        <v>-340.32300000000004</v>
      </c>
      <c r="I13" s="51">
        <v>9.9039999999999999</v>
      </c>
    </row>
    <row r="14" spans="1:9" ht="14.65" customHeight="1">
      <c r="A14" s="72" t="s">
        <v>25</v>
      </c>
      <c r="B14" s="51">
        <v>-614.75999999999976</v>
      </c>
      <c r="C14" s="51">
        <v>2123.7770000000014</v>
      </c>
      <c r="D14" s="51">
        <v>1738.0760000000007</v>
      </c>
      <c r="E14" s="51">
        <v>1135.0100000000004</v>
      </c>
      <c r="F14" s="51">
        <v>756.31299999999987</v>
      </c>
      <c r="G14" s="51">
        <v>1060.4120000000005</v>
      </c>
      <c r="H14" s="51">
        <v>923.32599999999979</v>
      </c>
      <c r="I14" s="51">
        <v>1581.3169999999998</v>
      </c>
    </row>
    <row r="15" spans="1:9" ht="14.65" customHeight="1">
      <c r="A15" s="72"/>
      <c r="B15" s="76"/>
      <c r="C15" s="76"/>
      <c r="D15" s="76"/>
      <c r="E15" s="76"/>
      <c r="F15" s="76"/>
      <c r="G15" s="76"/>
      <c r="H15" s="76"/>
      <c r="I15" s="76"/>
    </row>
    <row r="16" spans="1:9" ht="14.65" customHeight="1">
      <c r="A16" s="72" t="s">
        <v>26</v>
      </c>
      <c r="B16" s="51" t="s">
        <v>67</v>
      </c>
      <c r="C16" s="51" t="s">
        <v>67</v>
      </c>
      <c r="D16" s="51" t="s">
        <v>67</v>
      </c>
      <c r="E16" s="51">
        <v>816</v>
      </c>
      <c r="F16" s="51">
        <v>533</v>
      </c>
      <c r="G16" s="51">
        <v>744.18200000000047</v>
      </c>
      <c r="H16" s="51">
        <v>611.80400000000088</v>
      </c>
      <c r="I16" s="51">
        <v>1164.8959999999988</v>
      </c>
    </row>
    <row r="17" spans="1:9" ht="14.65" customHeight="1">
      <c r="A17" s="72" t="s">
        <v>27</v>
      </c>
      <c r="B17" s="77" t="s">
        <v>67</v>
      </c>
      <c r="C17" s="77" t="s">
        <v>67</v>
      </c>
      <c r="D17" s="77" t="s">
        <v>67</v>
      </c>
      <c r="E17" s="77">
        <v>11.75</v>
      </c>
      <c r="F17" s="77">
        <v>7.45</v>
      </c>
      <c r="G17" s="77">
        <v>10.989454052855937</v>
      </c>
      <c r="H17" s="193">
        <v>8.1856915333854658</v>
      </c>
      <c r="I17" s="193">
        <v>15.597779123094734</v>
      </c>
    </row>
    <row r="18" spans="1:9" ht="14.65" customHeight="1">
      <c r="A18" s="75" t="s">
        <v>28</v>
      </c>
      <c r="B18" s="51" t="s">
        <v>67</v>
      </c>
      <c r="C18" s="51" t="s">
        <v>67</v>
      </c>
      <c r="D18" s="51" t="s">
        <v>67</v>
      </c>
      <c r="E18" s="51">
        <v>1040</v>
      </c>
      <c r="F18" s="51">
        <v>1051</v>
      </c>
      <c r="G18" s="76">
        <v>674.18899999999996</v>
      </c>
      <c r="H18" s="51">
        <v>1311.1320000000001</v>
      </c>
      <c r="I18" s="51">
        <v>1622.2369999999996</v>
      </c>
    </row>
    <row r="19" spans="1:9" ht="14.65" customHeight="1">
      <c r="A19" s="79"/>
      <c r="B19" s="80"/>
      <c r="C19" s="80"/>
      <c r="D19" s="80"/>
      <c r="E19" s="80"/>
      <c r="F19" s="80"/>
      <c r="G19" s="80"/>
      <c r="H19" s="80"/>
      <c r="I19" s="80"/>
    </row>
    <row r="20" spans="1:9" ht="14.65" customHeight="1">
      <c r="A20" s="81" t="s">
        <v>167</v>
      </c>
      <c r="B20" s="77"/>
      <c r="C20" s="77"/>
      <c r="D20" s="77"/>
      <c r="E20" s="77"/>
      <c r="F20" s="77"/>
      <c r="G20" s="77"/>
      <c r="H20" s="77"/>
      <c r="I20" s="77"/>
    </row>
    <row r="21" spans="1:9" ht="14.65" customHeight="1">
      <c r="A21" s="72" t="s">
        <v>26</v>
      </c>
      <c r="B21" s="82" t="s">
        <v>67</v>
      </c>
      <c r="C21" s="82" t="s">
        <v>67</v>
      </c>
      <c r="D21" s="82" t="s">
        <v>67</v>
      </c>
      <c r="E21" s="51">
        <v>357</v>
      </c>
      <c r="F21" s="51">
        <v>-282</v>
      </c>
      <c r="G21" s="51">
        <v>-853.04899999999998</v>
      </c>
      <c r="H21" s="51">
        <v>747.89300000000003</v>
      </c>
      <c r="I21" s="51">
        <v>-5.1879999999999997</v>
      </c>
    </row>
    <row r="22" spans="1:9" ht="14.65" customHeight="1">
      <c r="A22" s="72"/>
      <c r="B22" s="76"/>
      <c r="C22" s="76"/>
      <c r="D22" s="76"/>
      <c r="E22" s="76"/>
      <c r="F22" s="76"/>
      <c r="G22" s="76"/>
      <c r="H22" s="76"/>
      <c r="I22" s="76"/>
    </row>
    <row r="23" spans="1:9" ht="14.65" customHeight="1">
      <c r="A23" s="81" t="s">
        <v>137</v>
      </c>
      <c r="B23" s="76"/>
      <c r="C23" s="76"/>
      <c r="D23" s="76"/>
      <c r="E23" s="76"/>
      <c r="F23" s="76"/>
      <c r="G23" s="76"/>
      <c r="H23" s="76"/>
      <c r="I23" s="76"/>
    </row>
    <row r="24" spans="1:9" ht="14.65" customHeight="1">
      <c r="A24" s="72" t="s">
        <v>26</v>
      </c>
      <c r="B24" s="51">
        <v>-1289.0400000000004</v>
      </c>
      <c r="C24" s="51">
        <v>1594.3360000000016</v>
      </c>
      <c r="D24" s="51">
        <v>1168</v>
      </c>
      <c r="E24" s="51">
        <v>1172.3570000000004</v>
      </c>
      <c r="F24" s="51">
        <v>250.88299999999995</v>
      </c>
      <c r="G24" s="51">
        <v>-108.86699999999951</v>
      </c>
      <c r="H24" s="51">
        <v>1359.697000000001</v>
      </c>
      <c r="I24" s="51">
        <v>1159.7079999999987</v>
      </c>
    </row>
    <row r="25" spans="1:9" ht="14.65" customHeight="1">
      <c r="A25" s="72" t="s">
        <v>31</v>
      </c>
      <c r="B25" s="77">
        <v>-19.98</v>
      </c>
      <c r="C25" s="77">
        <v>22.93</v>
      </c>
      <c r="D25" s="77">
        <v>16.39</v>
      </c>
      <c r="E25" s="77">
        <v>17.100459454095322</v>
      </c>
      <c r="F25" s="77">
        <v>3.2155569613899422</v>
      </c>
      <c r="G25" s="77">
        <v>-3.1945213385848716</v>
      </c>
      <c r="H25" s="193">
        <v>18.734379780063662</v>
      </c>
      <c r="I25" s="193">
        <v>15.520177338923833</v>
      </c>
    </row>
    <row r="26" spans="1:9" ht="14.65" customHeight="1" thickBot="1">
      <c r="A26" s="83" t="s">
        <v>202</v>
      </c>
      <c r="B26" s="84">
        <v>797.38299999999981</v>
      </c>
      <c r="C26" s="84">
        <v>0.81199999999978445</v>
      </c>
      <c r="D26" s="84">
        <v>772.25</v>
      </c>
      <c r="E26" s="84">
        <v>361.89400000000012</v>
      </c>
      <c r="F26" s="84">
        <v>2124.3569999999995</v>
      </c>
      <c r="G26" s="84">
        <v>2185.5340000000001</v>
      </c>
      <c r="H26" s="84">
        <v>1812.1849999999999</v>
      </c>
      <c r="I26" s="84">
        <v>2581.0509999999999</v>
      </c>
    </row>
    <row r="27" spans="1:9" ht="14.65" customHeight="1">
      <c r="A27" s="79"/>
      <c r="B27" s="79"/>
    </row>
    <row r="28" spans="1:9">
      <c r="A28" s="2" t="s">
        <v>48</v>
      </c>
      <c r="B28" s="2"/>
    </row>
    <row r="29" spans="1:9" ht="28.5" customHeight="1">
      <c r="A29" s="200" t="s">
        <v>49</v>
      </c>
      <c r="B29" s="200"/>
      <c r="C29" s="200"/>
      <c r="D29" s="200"/>
      <c r="E29" s="200"/>
      <c r="F29" s="200"/>
      <c r="G29" s="200"/>
      <c r="H29" s="200"/>
      <c r="I29" s="200"/>
    </row>
    <row r="30" spans="1:9" ht="28.5" customHeight="1">
      <c r="A30" s="200" t="s">
        <v>329</v>
      </c>
      <c r="B30" s="200"/>
      <c r="C30" s="200"/>
      <c r="D30" s="200"/>
      <c r="E30" s="200"/>
      <c r="F30" s="200"/>
      <c r="G30" s="200"/>
      <c r="H30" s="200"/>
      <c r="I30" s="200"/>
    </row>
  </sheetData>
  <mergeCells count="2">
    <mergeCell ref="A29:I29"/>
    <mergeCell ref="A30:I30"/>
  </mergeCells>
  <pageMargins left="0.7" right="0.7" top="0.75" bottom="0.75" header="0.3" footer="0.3"/>
  <pageSetup paperSize="9" scale="82" orientation="portrait" r:id="rId1"/>
  <headerFooter>
    <oddHeader>&amp;L&amp;"Calibri"&amp;11 [Restricted]&amp;1#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I52"/>
  <sheetViews>
    <sheetView view="pageBreakPreview" zoomScaleNormal="100" zoomScaleSheetLayoutView="100" workbookViewId="0">
      <pane xSplit="1" ySplit="3" topLeftCell="B4" activePane="bottomRight" state="frozen"/>
      <selection activeCell="K66" sqref="K66"/>
      <selection pane="topRight" activeCell="K66" sqref="K66"/>
      <selection pane="bottomLeft" activeCell="K66" sqref="K66"/>
      <selection pane="bottomRight" activeCell="A2" sqref="A2"/>
    </sheetView>
  </sheetViews>
  <sheetFormatPr defaultColWidth="8.7109375" defaultRowHeight="15"/>
  <cols>
    <col min="1" max="1" width="41" style="39" customWidth="1"/>
    <col min="2" max="2" width="10.140625" style="39" bestFit="1" customWidth="1"/>
    <col min="3" max="4" width="9.5703125" style="39" bestFit="1" customWidth="1"/>
    <col min="5" max="6" width="10.140625" style="39" bestFit="1" customWidth="1"/>
    <col min="7" max="7" width="9.28515625" style="39" bestFit="1" customWidth="1"/>
    <col min="8" max="16384" width="8.7109375" style="39"/>
  </cols>
  <sheetData>
    <row r="1" spans="1:9">
      <c r="A1" s="41" t="s">
        <v>66</v>
      </c>
    </row>
    <row r="2" spans="1:9" ht="15.75" thickBot="1">
      <c r="A2" s="41" t="s">
        <v>8</v>
      </c>
      <c r="G2" s="147"/>
      <c r="H2" s="147"/>
      <c r="I2" s="147"/>
    </row>
    <row r="3" spans="1:9" ht="15.75" thickBot="1">
      <c r="A3" s="16" t="s">
        <v>20</v>
      </c>
      <c r="B3" s="42">
        <v>2011</v>
      </c>
      <c r="C3" s="42">
        <v>2012</v>
      </c>
      <c r="D3" s="42" t="s">
        <v>155</v>
      </c>
      <c r="E3" s="42">
        <v>2014</v>
      </c>
      <c r="F3" s="42">
        <v>2015</v>
      </c>
      <c r="G3" s="42" t="s">
        <v>255</v>
      </c>
      <c r="H3" s="42">
        <v>2017</v>
      </c>
      <c r="I3" s="42">
        <v>2018</v>
      </c>
    </row>
    <row r="4" spans="1:9" ht="15.75" thickTop="1">
      <c r="A4" s="46" t="s">
        <v>21</v>
      </c>
      <c r="B4" s="7"/>
      <c r="C4" s="7"/>
      <c r="D4" s="7"/>
      <c r="E4" s="7"/>
      <c r="F4" s="7"/>
      <c r="G4" s="7"/>
      <c r="H4" s="7"/>
      <c r="I4" s="7"/>
    </row>
    <row r="5" spans="1:9">
      <c r="A5" s="13" t="s">
        <v>22</v>
      </c>
      <c r="B5" s="8">
        <v>13473</v>
      </c>
      <c r="C5" s="8">
        <v>13336</v>
      </c>
      <c r="D5" s="8">
        <v>14072.892</v>
      </c>
      <c r="E5" s="8">
        <v>15746.235000000001</v>
      </c>
      <c r="F5" s="8">
        <v>16218.351000000001</v>
      </c>
      <c r="G5" s="8">
        <v>14998.785</v>
      </c>
      <c r="H5" s="8">
        <v>17537.113000000001</v>
      </c>
      <c r="I5" s="8">
        <v>19741.746999999999</v>
      </c>
    </row>
    <row r="6" spans="1:9">
      <c r="A6" s="13" t="s">
        <v>51</v>
      </c>
      <c r="B6" s="8">
        <v>-8039</v>
      </c>
      <c r="C6" s="8">
        <v>-7898</v>
      </c>
      <c r="D6" s="8">
        <v>-8471.476999999999</v>
      </c>
      <c r="E6" s="8">
        <v>-9779.3580000000002</v>
      </c>
      <c r="F6" s="8">
        <v>-10108.904</v>
      </c>
      <c r="G6" s="8">
        <v>-9916.6029999999992</v>
      </c>
      <c r="H6" s="8">
        <v>-10970.857</v>
      </c>
      <c r="I6" s="8">
        <v>-12272.985000000001</v>
      </c>
    </row>
    <row r="7" spans="1:9">
      <c r="A7" s="19" t="s">
        <v>52</v>
      </c>
      <c r="B7" s="9">
        <v>5434</v>
      </c>
      <c r="C7" s="9">
        <v>5438</v>
      </c>
      <c r="D7" s="9">
        <v>5601.4150000000009</v>
      </c>
      <c r="E7" s="9">
        <v>5966.8770000000004</v>
      </c>
      <c r="F7" s="9">
        <v>6109.4470000000001</v>
      </c>
      <c r="G7" s="9">
        <v>5082.1820000000007</v>
      </c>
      <c r="H7" s="9">
        <v>6566.2560000000012</v>
      </c>
      <c r="I7" s="9">
        <v>7468.7619999999988</v>
      </c>
    </row>
    <row r="8" spans="1:9">
      <c r="A8" s="13"/>
      <c r="B8" s="8"/>
      <c r="C8" s="8"/>
      <c r="D8" s="8"/>
      <c r="E8" s="8"/>
      <c r="F8" s="8"/>
      <c r="G8" s="8"/>
      <c r="H8" s="8"/>
      <c r="I8" s="8"/>
    </row>
    <row r="9" spans="1:9">
      <c r="A9" s="13" t="s">
        <v>266</v>
      </c>
      <c r="B9" s="8">
        <v>-3376</v>
      </c>
      <c r="C9" s="8">
        <v>-3676</v>
      </c>
      <c r="D9" s="8">
        <v>-4121</v>
      </c>
      <c r="E9" s="8">
        <v>-4491.692</v>
      </c>
      <c r="F9" s="8">
        <v>-4584.8180000000002</v>
      </c>
      <c r="G9" s="8">
        <v>-1053.5820000000001</v>
      </c>
      <c r="H9" s="8">
        <v>-1638.6289999999999</v>
      </c>
      <c r="I9" s="8">
        <v>-2081.2579999999998</v>
      </c>
    </row>
    <row r="10" spans="1:9">
      <c r="A10" s="13" t="s">
        <v>265</v>
      </c>
      <c r="B10" s="8"/>
      <c r="C10" s="8"/>
      <c r="D10" s="8"/>
      <c r="E10" s="8"/>
      <c r="F10" s="8"/>
      <c r="G10" s="8">
        <v>-2967.0929999999998</v>
      </c>
      <c r="H10" s="8">
        <v>-3706.0280000000002</v>
      </c>
      <c r="I10" s="8">
        <v>-3869.4570000000003</v>
      </c>
    </row>
    <row r="11" spans="1:9">
      <c r="A11" s="13" t="s">
        <v>269</v>
      </c>
      <c r="B11" s="8">
        <v>-125</v>
      </c>
      <c r="C11" s="8">
        <v>-67</v>
      </c>
      <c r="D11" s="8">
        <v>-171</v>
      </c>
      <c r="E11" s="8">
        <v>-202.982</v>
      </c>
      <c r="F11" s="8">
        <v>-255.36099999999999</v>
      </c>
      <c r="G11" s="8">
        <v>58.442999999999998</v>
      </c>
      <c r="H11" s="8">
        <v>117.15600000000001</v>
      </c>
      <c r="I11" s="8">
        <v>214.892</v>
      </c>
    </row>
    <row r="12" spans="1:9">
      <c r="A12" s="13" t="s">
        <v>268</v>
      </c>
      <c r="B12" s="8"/>
      <c r="C12" s="8"/>
      <c r="D12" s="8"/>
      <c r="E12" s="8"/>
      <c r="F12" s="8"/>
      <c r="G12" s="8">
        <v>-56.146000000000001</v>
      </c>
      <c r="H12" s="8">
        <v>-82.903000000000006</v>
      </c>
      <c r="I12" s="8">
        <v>-156.97499999999999</v>
      </c>
    </row>
    <row r="13" spans="1:9">
      <c r="A13" s="13" t="s">
        <v>53</v>
      </c>
      <c r="B13" s="8">
        <v>634</v>
      </c>
      <c r="C13" s="8">
        <v>429</v>
      </c>
      <c r="D13" s="8">
        <v>576</v>
      </c>
      <c r="E13" s="8">
        <v>17.819000000000017</v>
      </c>
      <c r="F13" s="8">
        <v>-1.1480000000000459</v>
      </c>
      <c r="G13" s="8">
        <v>-3.391</v>
      </c>
      <c r="H13" s="8">
        <v>7.7960000000000003</v>
      </c>
      <c r="I13" s="8">
        <v>-4.5510000000000002</v>
      </c>
    </row>
    <row r="14" spans="1:9">
      <c r="A14" s="13" t="s">
        <v>54</v>
      </c>
      <c r="B14" s="10">
        <v>-3182</v>
      </c>
      <c r="C14" s="10">
        <v>0</v>
      </c>
      <c r="D14" s="10">
        <v>-147</v>
      </c>
      <c r="E14" s="10">
        <v>-155.012</v>
      </c>
      <c r="F14" s="10">
        <v>-511.80700000000002</v>
      </c>
      <c r="G14" s="10">
        <v>-1E-3</v>
      </c>
      <c r="H14" s="10">
        <v>-340.32300000000004</v>
      </c>
      <c r="I14" s="10">
        <v>9.9039999999999999</v>
      </c>
    </row>
    <row r="15" spans="1:9">
      <c r="A15" s="19" t="s">
        <v>25</v>
      </c>
      <c r="B15" s="9">
        <v>-615</v>
      </c>
      <c r="C15" s="9">
        <v>2124</v>
      </c>
      <c r="D15" s="9">
        <v>1738.4150000000009</v>
      </c>
      <c r="E15" s="9">
        <v>1135.0100000000004</v>
      </c>
      <c r="F15" s="9">
        <v>756.31299999999987</v>
      </c>
      <c r="G15" s="9">
        <v>1060.4120000000005</v>
      </c>
      <c r="H15" s="9">
        <v>923.32500000000095</v>
      </c>
      <c r="I15" s="9">
        <v>1581.3169999999989</v>
      </c>
    </row>
    <row r="16" spans="1:9">
      <c r="A16" s="13"/>
      <c r="B16" s="8"/>
      <c r="C16" s="8"/>
      <c r="D16" s="8"/>
      <c r="E16" s="8"/>
      <c r="F16" s="8"/>
      <c r="G16" s="8"/>
      <c r="H16" s="8"/>
      <c r="I16" s="8"/>
    </row>
    <row r="17" spans="1:9">
      <c r="A17" s="13" t="s">
        <v>55</v>
      </c>
      <c r="B17" s="8">
        <v>-59</v>
      </c>
      <c r="C17" s="8">
        <v>-34</v>
      </c>
      <c r="D17" s="8">
        <v>-46</v>
      </c>
      <c r="E17" s="8">
        <v>-0.7710000000000008</v>
      </c>
      <c r="F17" s="8">
        <v>-11.406999999999998</v>
      </c>
      <c r="G17" s="8">
        <v>-18.094999999999999</v>
      </c>
      <c r="H17" s="8">
        <v>-24.018000000000001</v>
      </c>
      <c r="I17" s="8">
        <v>-4.6360000000000019</v>
      </c>
    </row>
    <row r="18" spans="1:9">
      <c r="A18" s="13" t="s">
        <v>56</v>
      </c>
      <c r="B18" s="8">
        <v>-53.2</v>
      </c>
      <c r="C18" s="8">
        <v>-56</v>
      </c>
      <c r="D18" s="8">
        <v>34</v>
      </c>
      <c r="E18" s="8">
        <v>-22.536999999999999</v>
      </c>
      <c r="F18" s="8">
        <v>-18.284999999999997</v>
      </c>
      <c r="G18" s="8">
        <v>-62.53</v>
      </c>
      <c r="H18" s="8">
        <v>-40.210999999999999</v>
      </c>
      <c r="I18" s="8">
        <v>-44.894000000000077</v>
      </c>
    </row>
    <row r="19" spans="1:9">
      <c r="A19" s="19" t="s">
        <v>57</v>
      </c>
      <c r="B19" s="9">
        <v>-727.2</v>
      </c>
      <c r="C19" s="9">
        <v>2034</v>
      </c>
      <c r="D19" s="9">
        <v>1726.4150000000009</v>
      </c>
      <c r="E19" s="9">
        <v>1111.7020000000005</v>
      </c>
      <c r="F19" s="9">
        <v>726.62099999999987</v>
      </c>
      <c r="G19" s="9">
        <v>979.78700000000049</v>
      </c>
      <c r="H19" s="9">
        <v>859.09600000000091</v>
      </c>
      <c r="I19" s="9">
        <v>1531.7869999999989</v>
      </c>
    </row>
    <row r="20" spans="1:9">
      <c r="A20" s="13"/>
      <c r="B20" s="8"/>
      <c r="C20" s="8"/>
      <c r="D20" s="8"/>
      <c r="E20" s="8"/>
      <c r="F20" s="8"/>
      <c r="G20" s="8"/>
      <c r="H20" s="8"/>
      <c r="I20" s="8"/>
    </row>
    <row r="21" spans="1:9">
      <c r="A21" s="13" t="s">
        <v>58</v>
      </c>
      <c r="B21" s="8">
        <v>-561.4</v>
      </c>
      <c r="C21" s="8">
        <v>-440</v>
      </c>
      <c r="D21" s="8">
        <v>-558</v>
      </c>
      <c r="E21" s="8">
        <v>-295.95</v>
      </c>
      <c r="F21" s="8">
        <v>-193.58099999999996</v>
      </c>
      <c r="G21" s="8">
        <v>-235.60499999999999</v>
      </c>
      <c r="H21" s="8">
        <v>-247.292</v>
      </c>
      <c r="I21" s="8">
        <v>-366.89100000000002</v>
      </c>
    </row>
    <row r="22" spans="1:9">
      <c r="A22" s="47" t="s">
        <v>59</v>
      </c>
      <c r="B22" s="9">
        <v>-1288.5999999999999</v>
      </c>
      <c r="C22" s="9">
        <v>1594</v>
      </c>
      <c r="D22" s="9">
        <v>1168.4150000000009</v>
      </c>
      <c r="E22" s="9">
        <v>815.75200000000041</v>
      </c>
      <c r="F22" s="9">
        <v>533.04</v>
      </c>
      <c r="G22" s="9">
        <v>744.18200000000047</v>
      </c>
      <c r="H22" s="9">
        <v>611.80400000000088</v>
      </c>
      <c r="I22" s="9">
        <v>1164.8959999999988</v>
      </c>
    </row>
    <row r="23" spans="1:9">
      <c r="A23" s="13"/>
      <c r="B23" s="11"/>
      <c r="C23" s="11"/>
      <c r="D23" s="11"/>
      <c r="E23" s="11"/>
      <c r="F23" s="11"/>
      <c r="G23" s="11"/>
      <c r="H23" s="11"/>
      <c r="I23" s="11"/>
    </row>
    <row r="24" spans="1:9">
      <c r="A24" s="45" t="s">
        <v>29</v>
      </c>
      <c r="B24" s="11"/>
      <c r="C24" s="11"/>
      <c r="D24" s="11"/>
      <c r="E24" s="11"/>
      <c r="F24" s="11"/>
      <c r="G24" s="11"/>
      <c r="H24" s="11"/>
      <c r="I24" s="11"/>
    </row>
    <row r="25" spans="1:9">
      <c r="A25" s="148" t="s">
        <v>257</v>
      </c>
      <c r="B25" s="11"/>
      <c r="C25" s="11"/>
      <c r="D25" s="11"/>
      <c r="E25" s="11"/>
      <c r="F25" s="11"/>
      <c r="G25" s="8">
        <v>218.71800000000007</v>
      </c>
      <c r="H25" s="8">
        <v>747.89300000000003</v>
      </c>
      <c r="I25" s="8">
        <v>-5.1879999999999997</v>
      </c>
    </row>
    <row r="26" spans="1:9">
      <c r="A26" s="21" t="s">
        <v>60</v>
      </c>
      <c r="B26" s="57" t="s">
        <v>67</v>
      </c>
      <c r="C26" s="57" t="s">
        <v>67</v>
      </c>
      <c r="D26" s="57" t="s">
        <v>67</v>
      </c>
      <c r="E26" s="8">
        <v>356.60500000000002</v>
      </c>
      <c r="F26" s="8">
        <v>-282.15699999999998</v>
      </c>
      <c r="G26" s="57">
        <v>-1071.7670000000001</v>
      </c>
      <c r="H26" s="57" t="s">
        <v>67</v>
      </c>
      <c r="I26" s="57" t="s">
        <v>67</v>
      </c>
    </row>
    <row r="27" spans="1:9">
      <c r="A27" s="47" t="s">
        <v>157</v>
      </c>
      <c r="B27" s="58" t="s">
        <v>67</v>
      </c>
      <c r="C27" s="58" t="s">
        <v>67</v>
      </c>
      <c r="D27" s="58" t="s">
        <v>67</v>
      </c>
      <c r="E27" s="9">
        <v>356.60500000000002</v>
      </c>
      <c r="F27" s="9">
        <v>-282.15699999999998</v>
      </c>
      <c r="G27" s="20">
        <v>-853.04899999999998</v>
      </c>
      <c r="H27" s="20">
        <v>747.89300000000003</v>
      </c>
      <c r="I27" s="20">
        <v>-5.1879999999999997</v>
      </c>
    </row>
    <row r="28" spans="1:9">
      <c r="A28" s="13"/>
      <c r="B28" s="11"/>
      <c r="C28" s="11"/>
      <c r="D28" s="11"/>
      <c r="E28" s="11"/>
      <c r="F28" s="11"/>
      <c r="G28" s="11"/>
      <c r="H28" s="11"/>
      <c r="I28" s="11"/>
    </row>
    <row r="29" spans="1:9">
      <c r="A29" s="47" t="s">
        <v>61</v>
      </c>
      <c r="B29" s="9">
        <v>-1288.5999999999999</v>
      </c>
      <c r="C29" s="9">
        <v>1594</v>
      </c>
      <c r="D29" s="9">
        <v>1168.4150000000009</v>
      </c>
      <c r="E29" s="9">
        <v>1172.3570000000004</v>
      </c>
      <c r="F29" s="9">
        <v>250.88299999999998</v>
      </c>
      <c r="G29" s="20">
        <v>-108.86699999999951</v>
      </c>
      <c r="H29" s="20">
        <v>1359.697000000001</v>
      </c>
      <c r="I29" s="20">
        <v>1159.7079999999987</v>
      </c>
    </row>
    <row r="30" spans="1:9">
      <c r="A30" s="45"/>
      <c r="B30" s="12"/>
      <c r="C30" s="12"/>
      <c r="D30" s="12"/>
      <c r="E30" s="12"/>
      <c r="F30" s="12"/>
      <c r="G30" s="12"/>
      <c r="H30" s="12"/>
      <c r="I30" s="12"/>
    </row>
    <row r="31" spans="1:9">
      <c r="A31" s="13" t="s">
        <v>62</v>
      </c>
      <c r="B31" s="8"/>
      <c r="C31" s="8"/>
      <c r="D31" s="8"/>
      <c r="E31" s="8"/>
      <c r="F31" s="8"/>
      <c r="G31" s="8"/>
      <c r="H31" s="8"/>
      <c r="I31" s="8"/>
    </row>
    <row r="32" spans="1:9">
      <c r="A32" s="13" t="s">
        <v>63</v>
      </c>
      <c r="B32" s="8">
        <v>-1327</v>
      </c>
      <c r="C32" s="8">
        <v>1526</v>
      </c>
      <c r="D32" s="8">
        <v>1092</v>
      </c>
      <c r="E32" s="8">
        <v>1139.3790000000004</v>
      </c>
      <c r="F32" s="8">
        <v>214.26599999999996</v>
      </c>
      <c r="G32" s="8">
        <v>-212.93399999999957</v>
      </c>
      <c r="H32" s="8">
        <v>1249.7030000000002</v>
      </c>
      <c r="I32" s="8">
        <v>1037.588</v>
      </c>
    </row>
    <row r="33" spans="1:9">
      <c r="A33" s="13" t="s">
        <v>64</v>
      </c>
      <c r="B33" s="8">
        <v>38</v>
      </c>
      <c r="C33" s="8">
        <v>68</v>
      </c>
      <c r="D33" s="8">
        <v>76</v>
      </c>
      <c r="E33" s="8">
        <v>32.978000000000002</v>
      </c>
      <c r="F33" s="8">
        <v>36.616999999999997</v>
      </c>
      <c r="G33" s="8">
        <v>104.06800000000001</v>
      </c>
      <c r="H33" s="8">
        <v>109.994</v>
      </c>
      <c r="I33" s="8">
        <v>122.12000000000002</v>
      </c>
    </row>
    <row r="34" spans="1:9">
      <c r="A34" s="47" t="s">
        <v>61</v>
      </c>
      <c r="B34" s="9">
        <v>-1289</v>
      </c>
      <c r="C34" s="9">
        <v>1594</v>
      </c>
      <c r="D34" s="9">
        <v>1168</v>
      </c>
      <c r="E34" s="9">
        <v>1172.3570000000004</v>
      </c>
      <c r="F34" s="9">
        <v>250.88299999999995</v>
      </c>
      <c r="G34" s="9">
        <v>-108.86599999999956</v>
      </c>
      <c r="H34" s="9">
        <v>1359.6970000000001</v>
      </c>
      <c r="I34" s="9">
        <v>1159.7080000000001</v>
      </c>
    </row>
    <row r="35" spans="1:9">
      <c r="A35" s="13"/>
      <c r="B35" s="13"/>
      <c r="C35" s="13"/>
      <c r="D35" s="13"/>
      <c r="E35" s="13"/>
      <c r="F35" s="13"/>
      <c r="G35" s="13"/>
      <c r="H35" s="13"/>
      <c r="I35" s="13"/>
    </row>
    <row r="36" spans="1:9">
      <c r="A36" s="45" t="s">
        <v>21</v>
      </c>
      <c r="B36" s="13"/>
      <c r="C36" s="13"/>
      <c r="D36" s="13"/>
      <c r="E36" s="13"/>
      <c r="F36" s="13"/>
      <c r="G36" s="13"/>
      <c r="H36" s="13"/>
      <c r="I36" s="13"/>
    </row>
    <row r="37" spans="1:9">
      <c r="A37" s="13" t="s">
        <v>31</v>
      </c>
      <c r="B37" s="14"/>
      <c r="C37" s="14"/>
      <c r="D37" s="14"/>
      <c r="E37" s="11">
        <v>11.748464385171511</v>
      </c>
      <c r="F37" s="11">
        <v>7.4499754204777204</v>
      </c>
      <c r="G37" s="11">
        <v>10.989454052855937</v>
      </c>
      <c r="H37" s="11">
        <v>8.1856915333854658</v>
      </c>
      <c r="I37" s="11">
        <v>15.597779123094734</v>
      </c>
    </row>
    <row r="38" spans="1:9">
      <c r="A38" s="21" t="s">
        <v>65</v>
      </c>
      <c r="B38" s="14"/>
      <c r="C38" s="14"/>
      <c r="D38" s="14"/>
      <c r="E38" s="11">
        <v>11.734143249917858</v>
      </c>
      <c r="F38" s="11">
        <v>7.4348660602540084</v>
      </c>
      <c r="G38" s="11">
        <v>10.961361779129449</v>
      </c>
      <c r="H38" s="11">
        <v>8.1325459930653903</v>
      </c>
      <c r="I38" s="11">
        <v>15.480088634008817</v>
      </c>
    </row>
    <row r="39" spans="1:9">
      <c r="A39" s="21"/>
      <c r="B39" s="11"/>
      <c r="C39" s="11"/>
      <c r="D39" s="11"/>
      <c r="E39" s="11"/>
      <c r="F39" s="11"/>
      <c r="G39" s="11"/>
      <c r="H39" s="11"/>
      <c r="I39" s="11"/>
    </row>
    <row r="40" spans="1:9">
      <c r="A40" s="26" t="s">
        <v>30</v>
      </c>
      <c r="B40" s="11"/>
      <c r="C40" s="11"/>
      <c r="D40" s="11"/>
      <c r="E40" s="11"/>
      <c r="F40" s="11"/>
      <c r="G40" s="11"/>
      <c r="H40" s="11"/>
      <c r="I40" s="11"/>
    </row>
    <row r="41" spans="1:9">
      <c r="A41" s="21" t="s">
        <v>68</v>
      </c>
      <c r="B41" s="11">
        <v>-19.98</v>
      </c>
      <c r="C41" s="11">
        <v>22.93</v>
      </c>
      <c r="D41" s="11">
        <v>16.39</v>
      </c>
      <c r="E41" s="11">
        <v>17.100459454095322</v>
      </c>
      <c r="F41" s="11">
        <v>3.2155569613899422</v>
      </c>
      <c r="G41" s="11">
        <v>-3.1945213385848716</v>
      </c>
      <c r="H41" s="11">
        <v>18.734379780063662</v>
      </c>
      <c r="I41" s="11">
        <v>15.520177338923833</v>
      </c>
    </row>
    <row r="42" spans="1:9">
      <c r="A42" s="21" t="s">
        <v>69</v>
      </c>
      <c r="B42" s="11">
        <v>-20.010000000000002</v>
      </c>
      <c r="C42" s="11">
        <v>22.87</v>
      </c>
      <c r="D42" s="11">
        <v>16.37</v>
      </c>
      <c r="E42" s="11">
        <v>17.072703726773156</v>
      </c>
      <c r="F42" s="11">
        <v>3.2090354622295609</v>
      </c>
      <c r="G42" s="11">
        <v>-3.1863552033576799</v>
      </c>
      <c r="H42" s="11">
        <v>18.612746961148822</v>
      </c>
      <c r="I42" s="11">
        <v>15.403072381397308</v>
      </c>
    </row>
    <row r="44" spans="1:9">
      <c r="A44" s="26" t="s">
        <v>185</v>
      </c>
    </row>
    <row r="45" spans="1:9">
      <c r="A45" s="21" t="s">
        <v>182</v>
      </c>
      <c r="B45" s="102">
        <v>66403237</v>
      </c>
      <c r="C45" s="102">
        <v>66612522</v>
      </c>
      <c r="D45" s="102">
        <v>66622711</v>
      </c>
      <c r="E45" s="102">
        <v>66630189</v>
      </c>
      <c r="F45" s="102">
        <v>66635969</v>
      </c>
      <c r="G45" s="8">
        <v>66663816</v>
      </c>
      <c r="H45" s="8">
        <v>66725249</v>
      </c>
      <c r="I45" s="8">
        <v>66980902</v>
      </c>
    </row>
    <row r="46" spans="1:9">
      <c r="A46" s="21" t="s">
        <v>183</v>
      </c>
      <c r="B46" s="102">
        <v>66383647</v>
      </c>
      <c r="C46" s="102">
        <v>66547156</v>
      </c>
      <c r="D46" s="102">
        <v>66619668</v>
      </c>
      <c r="E46" s="102">
        <v>66627771</v>
      </c>
      <c r="F46" s="102">
        <v>66634180</v>
      </c>
      <c r="G46" s="8">
        <v>66655995.509589046</v>
      </c>
      <c r="H46" s="8">
        <v>66706398.326027401</v>
      </c>
      <c r="I46" s="8">
        <v>66854133</v>
      </c>
    </row>
    <row r="47" spans="1:9">
      <c r="A47" s="21" t="s">
        <v>184</v>
      </c>
      <c r="B47" s="102">
        <v>66383647</v>
      </c>
      <c r="C47" s="102">
        <v>66719177</v>
      </c>
      <c r="D47" s="102">
        <v>66697519</v>
      </c>
      <c r="E47" s="102">
        <v>66709088</v>
      </c>
      <c r="F47" s="102">
        <v>66769596</v>
      </c>
      <c r="G47" s="8">
        <v>66826824.509589046</v>
      </c>
      <c r="H47" s="8">
        <v>67142319.326027393</v>
      </c>
      <c r="I47" s="8">
        <v>67362405</v>
      </c>
    </row>
    <row r="48" spans="1:9">
      <c r="A48" s="21"/>
    </row>
    <row r="49" spans="1:6">
      <c r="A49" s="2" t="s">
        <v>48</v>
      </c>
    </row>
    <row r="50" spans="1:6">
      <c r="A50" s="2" t="s">
        <v>331</v>
      </c>
    </row>
    <row r="51" spans="1:6">
      <c r="A51" s="2" t="s">
        <v>267</v>
      </c>
      <c r="B51" s="103"/>
      <c r="C51" s="103"/>
      <c r="D51" s="103"/>
      <c r="E51" s="103"/>
      <c r="F51" s="103"/>
    </row>
    <row r="52" spans="1:6">
      <c r="A52" s="2" t="s">
        <v>270</v>
      </c>
    </row>
  </sheetData>
  <pageMargins left="0.7" right="0.7" top="0.75" bottom="0.75" header="0.3" footer="0.3"/>
  <pageSetup paperSize="8" scale="83" orientation="portrait" r:id="rId1"/>
  <headerFooter>
    <oddHeader>&amp;L&amp;"Calibri"&amp;11 [Restricted]&amp;1#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fitToPage="1"/>
  </sheetPr>
  <dimension ref="A1:I54"/>
  <sheetViews>
    <sheetView view="pageBreakPreview" zoomScaleNormal="100" zoomScaleSheetLayoutView="100" workbookViewId="0">
      <pane xSplit="1" ySplit="3" topLeftCell="B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36.42578125" style="39" customWidth="1"/>
    <col min="2" max="2" width="8.7109375" style="39" customWidth="1"/>
    <col min="3" max="16384" width="8.7109375" style="39"/>
  </cols>
  <sheetData>
    <row r="1" spans="1:9">
      <c r="A1" s="40" t="s">
        <v>230</v>
      </c>
    </row>
    <row r="2" spans="1:9" ht="15.75" thickBot="1">
      <c r="A2" s="40" t="s">
        <v>154</v>
      </c>
      <c r="G2" s="147"/>
      <c r="H2" s="147"/>
      <c r="I2" s="147"/>
    </row>
    <row r="3" spans="1:9" ht="15.75" thickBot="1">
      <c r="A3" s="16" t="s">
        <v>20</v>
      </c>
      <c r="B3" s="42">
        <v>2011</v>
      </c>
      <c r="C3" s="42">
        <v>2012</v>
      </c>
      <c r="D3" s="42" t="s">
        <v>155</v>
      </c>
      <c r="E3" s="42">
        <v>2014</v>
      </c>
      <c r="F3" s="42">
        <v>2015</v>
      </c>
      <c r="G3" s="42" t="s">
        <v>255</v>
      </c>
      <c r="H3" s="42">
        <v>2017</v>
      </c>
      <c r="I3" s="42">
        <v>2018</v>
      </c>
    </row>
    <row r="4" spans="1:9" ht="15.75" thickTop="1">
      <c r="A4" s="18" t="s">
        <v>70</v>
      </c>
    </row>
    <row r="5" spans="1:9">
      <c r="A5" s="13" t="s">
        <v>71</v>
      </c>
      <c r="B5" s="10">
        <v>2447.261</v>
      </c>
      <c r="C5" s="10">
        <v>2866.0120000000002</v>
      </c>
      <c r="D5" s="10">
        <v>3462.904</v>
      </c>
      <c r="E5" s="10">
        <v>3395.9160000000002</v>
      </c>
      <c r="F5" s="10">
        <v>5186.9889999999996</v>
      </c>
      <c r="G5" s="10">
        <v>4583.5</v>
      </c>
      <c r="H5" s="10">
        <v>6362.9690000000001</v>
      </c>
      <c r="I5" s="10">
        <v>6158.6260000000002</v>
      </c>
    </row>
    <row r="6" spans="1:9">
      <c r="A6" s="13" t="s">
        <v>72</v>
      </c>
      <c r="B6" s="10">
        <v>581.31500000000005</v>
      </c>
      <c r="C6" s="10">
        <v>575.14799999999968</v>
      </c>
      <c r="D6" s="10">
        <v>841.16500000000042</v>
      </c>
      <c r="E6" s="10">
        <v>940.6840000000002</v>
      </c>
      <c r="F6" s="10">
        <v>1745.9960000000001</v>
      </c>
      <c r="G6" s="10">
        <v>1662.3979999999999</v>
      </c>
      <c r="H6" s="10">
        <v>2521.0070000000005</v>
      </c>
      <c r="I6" s="10">
        <v>2745.8150000000005</v>
      </c>
    </row>
    <row r="7" spans="1:9">
      <c r="A7" s="19" t="s">
        <v>73</v>
      </c>
      <c r="B7" s="20">
        <v>3028.576</v>
      </c>
      <c r="C7" s="20">
        <v>3441.16</v>
      </c>
      <c r="D7" s="20">
        <v>4304.0690000000004</v>
      </c>
      <c r="E7" s="20">
        <v>4336.6000000000004</v>
      </c>
      <c r="F7" s="20">
        <v>6932.9849999999997</v>
      </c>
      <c r="G7" s="20">
        <v>6245.8980000000001</v>
      </c>
      <c r="H7" s="20">
        <v>8883.9760000000006</v>
      </c>
      <c r="I7" s="20">
        <v>8904.4410000000007</v>
      </c>
    </row>
    <row r="8" spans="1:9">
      <c r="A8" s="21"/>
      <c r="B8" s="22"/>
      <c r="C8" s="22"/>
      <c r="D8" s="22"/>
      <c r="E8" s="22"/>
      <c r="F8" s="22"/>
      <c r="G8" s="22"/>
      <c r="H8" s="22"/>
      <c r="I8" s="22"/>
    </row>
    <row r="9" spans="1:9">
      <c r="A9" s="18" t="s">
        <v>74</v>
      </c>
      <c r="B9" s="23">
        <v>266.71600000000001</v>
      </c>
      <c r="C9" s="23">
        <v>338.37200000000001</v>
      </c>
      <c r="D9" s="23">
        <v>474.233</v>
      </c>
      <c r="E9" s="23">
        <v>380.27600000000001</v>
      </c>
      <c r="F9" s="23">
        <v>451.80599999999998</v>
      </c>
      <c r="G9" s="23">
        <v>254.523</v>
      </c>
      <c r="H9" s="23">
        <v>272.274</v>
      </c>
      <c r="I9" s="23">
        <v>269.71300000000002</v>
      </c>
    </row>
    <row r="10" spans="1:9">
      <c r="A10" s="13"/>
      <c r="B10" s="10"/>
      <c r="C10" s="10"/>
      <c r="D10" s="10"/>
      <c r="E10" s="10"/>
      <c r="F10" s="10"/>
      <c r="G10" s="10"/>
      <c r="H10" s="10"/>
      <c r="I10" s="10"/>
    </row>
    <row r="11" spans="1:9">
      <c r="A11" s="13" t="s">
        <v>75</v>
      </c>
      <c r="B11" s="10">
        <v>1993.1980000000001</v>
      </c>
      <c r="C11" s="10">
        <v>1987.742</v>
      </c>
      <c r="D11" s="10">
        <v>1990.4240000000002</v>
      </c>
      <c r="E11" s="10">
        <v>2058</v>
      </c>
      <c r="F11" s="10">
        <v>50.625692959999924</v>
      </c>
      <c r="G11" s="10">
        <v>616.32500000000005</v>
      </c>
      <c r="H11" s="10">
        <v>84.721000000000004</v>
      </c>
      <c r="I11" s="10">
        <v>133.84899999999999</v>
      </c>
    </row>
    <row r="12" spans="1:9">
      <c r="A12" s="13" t="s">
        <v>186</v>
      </c>
      <c r="B12" s="10"/>
      <c r="C12" s="10"/>
      <c r="D12" s="10"/>
      <c r="E12" s="10"/>
      <c r="F12" s="10">
        <v>27.29</v>
      </c>
      <c r="G12" s="10">
        <v>6.4720000000000004</v>
      </c>
      <c r="H12" s="10">
        <v>9.8369999999999997</v>
      </c>
      <c r="I12" s="10">
        <v>5.6379999999999999</v>
      </c>
    </row>
    <row r="13" spans="1:9">
      <c r="A13" s="13" t="s">
        <v>76</v>
      </c>
      <c r="B13" s="24">
        <v>323.98299999999989</v>
      </c>
      <c r="C13" s="24">
        <v>330.48</v>
      </c>
      <c r="D13" s="24">
        <v>368.09399999999971</v>
      </c>
      <c r="E13" s="24">
        <v>188.08899999999994</v>
      </c>
      <c r="F13" s="24">
        <v>126.12100000000007</v>
      </c>
      <c r="G13" s="24">
        <v>307.72899999999993</v>
      </c>
      <c r="H13" s="24">
        <v>412.803</v>
      </c>
      <c r="I13" s="24">
        <v>376.20400000000006</v>
      </c>
    </row>
    <row r="14" spans="1:9">
      <c r="A14" s="19" t="s">
        <v>77</v>
      </c>
      <c r="B14" s="20">
        <v>2317.181</v>
      </c>
      <c r="C14" s="20">
        <v>2318.2219999999998</v>
      </c>
      <c r="D14" s="20">
        <v>2358.518</v>
      </c>
      <c r="E14" s="20">
        <v>2246.0889999999999</v>
      </c>
      <c r="F14" s="20">
        <v>204.03669295999998</v>
      </c>
      <c r="G14" s="20">
        <v>930.52599999999995</v>
      </c>
      <c r="H14" s="20">
        <v>507.36099999999999</v>
      </c>
      <c r="I14" s="20">
        <v>515.69100000000003</v>
      </c>
    </row>
    <row r="15" spans="1:9">
      <c r="A15" s="19" t="s">
        <v>78</v>
      </c>
      <c r="B15" s="20">
        <v>5612.473</v>
      </c>
      <c r="C15" s="20">
        <v>6097.753999999999</v>
      </c>
      <c r="D15" s="20">
        <v>7136.8200000000006</v>
      </c>
      <c r="E15" s="20">
        <v>6962.9650000000001</v>
      </c>
      <c r="F15" s="20">
        <v>7588.8276929599997</v>
      </c>
      <c r="G15" s="20">
        <v>7430.9470000000001</v>
      </c>
      <c r="H15" s="20">
        <v>9663.610999999999</v>
      </c>
      <c r="I15" s="20">
        <v>9689.8450000000012</v>
      </c>
    </row>
    <row r="16" spans="1:9">
      <c r="A16" s="13"/>
      <c r="B16" s="10"/>
      <c r="C16" s="10"/>
      <c r="D16" s="10"/>
      <c r="E16" s="10"/>
      <c r="F16" s="10"/>
      <c r="G16" s="10"/>
      <c r="H16" s="10"/>
      <c r="I16" s="10"/>
    </row>
    <row r="17" spans="1:9">
      <c r="A17" s="18" t="s">
        <v>79</v>
      </c>
      <c r="B17" s="10"/>
      <c r="C17" s="10"/>
      <c r="D17" s="10"/>
      <c r="E17" s="10"/>
      <c r="F17" s="10"/>
      <c r="G17" s="10"/>
      <c r="H17" s="10"/>
      <c r="I17" s="10"/>
    </row>
    <row r="18" spans="1:9">
      <c r="A18" s="13" t="s">
        <v>80</v>
      </c>
      <c r="B18" s="10">
        <v>1590.999</v>
      </c>
      <c r="C18" s="10">
        <v>1625.8330000000001</v>
      </c>
      <c r="D18" s="10">
        <v>1809.68</v>
      </c>
      <c r="E18" s="10">
        <v>2179.1750000000002</v>
      </c>
      <c r="F18" s="10">
        <v>1824.9580000000001</v>
      </c>
      <c r="G18" s="10">
        <v>1679.7529999999999</v>
      </c>
      <c r="H18" s="10">
        <v>2183.279</v>
      </c>
      <c r="I18" s="10">
        <v>2442.7640000000001</v>
      </c>
    </row>
    <row r="19" spans="1:9">
      <c r="A19" s="13" t="s">
        <v>187</v>
      </c>
      <c r="B19" s="10"/>
      <c r="C19" s="10"/>
      <c r="D19" s="10"/>
      <c r="E19" s="10"/>
      <c r="F19" s="10">
        <v>4.9539999999999997</v>
      </c>
      <c r="G19" s="10">
        <v>8.9849999999999994</v>
      </c>
      <c r="H19" s="10">
        <v>1.508</v>
      </c>
      <c r="I19" s="10">
        <v>0</v>
      </c>
    </row>
    <row r="20" spans="1:9">
      <c r="A20" s="13" t="s">
        <v>188</v>
      </c>
      <c r="B20" s="24">
        <v>3607.7180000000003</v>
      </c>
      <c r="C20" s="24">
        <v>3221.2350000000001</v>
      </c>
      <c r="D20" s="24">
        <v>4395.1490000000003</v>
      </c>
      <c r="E20" s="24">
        <v>4346.1360000000004</v>
      </c>
      <c r="F20" s="24">
        <v>5587.0730000000003</v>
      </c>
      <c r="G20" s="24">
        <v>5353.6640000000007</v>
      </c>
      <c r="H20" s="24">
        <v>6026.8850000000002</v>
      </c>
      <c r="I20" s="24">
        <v>6398.3909999999996</v>
      </c>
    </row>
    <row r="21" spans="1:9">
      <c r="A21" s="13" t="s">
        <v>81</v>
      </c>
      <c r="B21" s="10">
        <v>469.53300000000002</v>
      </c>
      <c r="C21" s="10">
        <v>747.64499999999998</v>
      </c>
      <c r="D21" s="10">
        <v>765.24</v>
      </c>
      <c r="E21" s="10">
        <v>643.077</v>
      </c>
      <c r="F21" s="10">
        <v>410.35700000000003</v>
      </c>
      <c r="G21" s="10">
        <v>666.11199999999997</v>
      </c>
      <c r="H21" s="10">
        <v>1393.8720000000001</v>
      </c>
      <c r="I21" s="10">
        <v>861.774</v>
      </c>
    </row>
    <row r="22" spans="1:9">
      <c r="A22" s="13" t="s">
        <v>275</v>
      </c>
      <c r="B22" s="10"/>
      <c r="C22" s="10"/>
      <c r="D22" s="10"/>
      <c r="E22" s="10"/>
      <c r="F22" s="10">
        <v>1081.28130704</v>
      </c>
      <c r="G22" s="10">
        <v>2559.0929999999998</v>
      </c>
      <c r="H22" s="10">
        <v>16.238</v>
      </c>
      <c r="I22" s="10">
        <v>931.09299999999996</v>
      </c>
    </row>
    <row r="23" spans="1:9">
      <c r="A23" s="19" t="s">
        <v>82</v>
      </c>
      <c r="B23" s="20">
        <v>5668.2500000000009</v>
      </c>
      <c r="C23" s="20">
        <v>5594.7129999999997</v>
      </c>
      <c r="D23" s="20">
        <v>6970.0690000000004</v>
      </c>
      <c r="E23" s="20">
        <v>7168.3880000000008</v>
      </c>
      <c r="F23" s="20">
        <f>+F18+F19+F20+F21+F22</f>
        <v>8908.6233070400012</v>
      </c>
      <c r="G23" s="20">
        <f>+G18+G19+G20+G21+G22</f>
        <v>10267.607</v>
      </c>
      <c r="H23" s="20">
        <f>+H18+H19+H20+H21+H22</f>
        <v>9621.7819999999992</v>
      </c>
      <c r="I23" s="20">
        <v>10634.021999999999</v>
      </c>
    </row>
    <row r="24" spans="1:9">
      <c r="A24" s="19" t="s">
        <v>83</v>
      </c>
      <c r="B24" s="20">
        <v>11280.723000000002</v>
      </c>
      <c r="C24" s="20">
        <v>11692.466999999999</v>
      </c>
      <c r="D24" s="20">
        <v>14106.889000000001</v>
      </c>
      <c r="E24" s="20">
        <v>14131.353000000001</v>
      </c>
      <c r="F24" s="20">
        <v>16497.451000000001</v>
      </c>
      <c r="G24" s="20">
        <v>17698.554</v>
      </c>
      <c r="H24" s="20">
        <v>19285.392999999996</v>
      </c>
      <c r="I24" s="20">
        <v>20323.866999999998</v>
      </c>
    </row>
    <row r="25" spans="1:9">
      <c r="A25" s="13"/>
      <c r="B25" s="10"/>
      <c r="C25" s="10"/>
      <c r="D25" s="10"/>
      <c r="E25" s="10"/>
      <c r="F25" s="10"/>
      <c r="G25" s="10"/>
      <c r="H25" s="10"/>
      <c r="I25" s="10"/>
    </row>
    <row r="26" spans="1:9">
      <c r="A26" s="18" t="s">
        <v>84</v>
      </c>
      <c r="B26" s="10"/>
      <c r="C26" s="10"/>
      <c r="D26" s="10"/>
      <c r="E26" s="10"/>
      <c r="F26" s="10"/>
      <c r="G26" s="10"/>
      <c r="H26" s="10"/>
      <c r="I26" s="10"/>
    </row>
    <row r="27" spans="1:9">
      <c r="A27" s="13" t="s">
        <v>85</v>
      </c>
      <c r="B27" s="10">
        <v>4128.1859999999997</v>
      </c>
      <c r="C27" s="10">
        <v>4946.1270000000004</v>
      </c>
      <c r="D27" s="10">
        <v>5135.7049999999999</v>
      </c>
      <c r="E27" s="10">
        <v>5729.0069999999996</v>
      </c>
      <c r="F27" s="10">
        <v>4555.84</v>
      </c>
      <c r="G27" s="10">
        <v>4808.8010000000004</v>
      </c>
      <c r="H27" s="10">
        <v>5179.4139999999998</v>
      </c>
      <c r="I27" s="10">
        <v>5677.9449999999997</v>
      </c>
    </row>
    <row r="28" spans="1:9">
      <c r="A28" s="21" t="s">
        <v>64</v>
      </c>
      <c r="B28" s="25">
        <v>221.71</v>
      </c>
      <c r="C28" s="25">
        <v>187.845</v>
      </c>
      <c r="D28" s="25">
        <v>158.79599999999999</v>
      </c>
      <c r="E28" s="25">
        <v>102.21899999999999</v>
      </c>
      <c r="F28" s="25">
        <v>211.68100000000001</v>
      </c>
      <c r="G28" s="25">
        <v>206.90700000000001</v>
      </c>
      <c r="H28" s="25">
        <v>1392.598</v>
      </c>
      <c r="I28" s="25">
        <v>1319.501</v>
      </c>
    </row>
    <row r="29" spans="1:9">
      <c r="A29" s="19" t="s">
        <v>86</v>
      </c>
      <c r="B29" s="20">
        <v>4349.8959999999997</v>
      </c>
      <c r="C29" s="20">
        <v>5133.9720000000007</v>
      </c>
      <c r="D29" s="20">
        <v>5294.5010000000002</v>
      </c>
      <c r="E29" s="20">
        <v>5831.2259999999997</v>
      </c>
      <c r="F29" s="20">
        <v>4767.5209999999997</v>
      </c>
      <c r="G29" s="20">
        <v>5015.7080000000005</v>
      </c>
      <c r="H29" s="20">
        <v>6572.0119999999997</v>
      </c>
      <c r="I29" s="20">
        <v>6997.4459999999999</v>
      </c>
    </row>
    <row r="30" spans="1:9">
      <c r="A30" s="21"/>
      <c r="B30" s="25"/>
      <c r="C30" s="25"/>
      <c r="D30" s="25"/>
      <c r="E30" s="25"/>
      <c r="F30" s="25"/>
      <c r="G30" s="25"/>
      <c r="H30" s="25"/>
      <c r="I30" s="25"/>
    </row>
    <row r="31" spans="1:9">
      <c r="A31" s="26" t="s">
        <v>87</v>
      </c>
      <c r="B31" s="22"/>
      <c r="C31" s="22"/>
      <c r="D31" s="22"/>
      <c r="E31" s="22"/>
      <c r="F31" s="22"/>
      <c r="G31" s="22"/>
      <c r="H31" s="22"/>
      <c r="I31" s="22"/>
    </row>
    <row r="32" spans="1:9">
      <c r="A32" s="21" t="s">
        <v>88</v>
      </c>
      <c r="B32" s="25">
        <v>1524.2840000000001</v>
      </c>
      <c r="C32" s="25">
        <v>933.64499999999998</v>
      </c>
      <c r="D32" s="25">
        <v>1801.4190000000001</v>
      </c>
      <c r="E32" s="25">
        <v>1000.66</v>
      </c>
      <c r="F32" s="25">
        <v>1000</v>
      </c>
      <c r="G32" s="25">
        <v>1500</v>
      </c>
      <c r="H32" s="25">
        <v>500</v>
      </c>
      <c r="I32" s="25">
        <v>500</v>
      </c>
    </row>
    <row r="33" spans="1:9">
      <c r="A33" s="21" t="s">
        <v>88</v>
      </c>
      <c r="B33" s="25"/>
      <c r="C33" s="25"/>
      <c r="D33" s="25"/>
      <c r="E33" s="25"/>
      <c r="F33" s="25">
        <v>18.211999999999989</v>
      </c>
      <c r="G33" s="25">
        <v>57.527999999999999</v>
      </c>
      <c r="H33" s="25">
        <v>95.378000000000043</v>
      </c>
      <c r="I33" s="25">
        <v>0</v>
      </c>
    </row>
    <row r="34" spans="1:9">
      <c r="A34" s="19" t="s">
        <v>89</v>
      </c>
      <c r="B34" s="20">
        <v>1524.2840000000001</v>
      </c>
      <c r="C34" s="20">
        <v>933.64499999999998</v>
      </c>
      <c r="D34" s="20">
        <v>1801.4190000000001</v>
      </c>
      <c r="E34" s="20">
        <v>1000.66</v>
      </c>
      <c r="F34" s="20">
        <v>1018.212</v>
      </c>
      <c r="G34" s="20">
        <v>1557.528</v>
      </c>
      <c r="H34" s="20">
        <v>595.37800000000004</v>
      </c>
      <c r="I34" s="20">
        <v>500</v>
      </c>
    </row>
    <row r="35" spans="1:9">
      <c r="A35" s="21"/>
      <c r="B35" s="25"/>
      <c r="C35" s="25"/>
      <c r="D35" s="25"/>
      <c r="E35" s="25"/>
      <c r="F35" s="25"/>
      <c r="G35" s="25"/>
      <c r="H35" s="25"/>
      <c r="I35" s="25"/>
    </row>
    <row r="36" spans="1:9">
      <c r="A36" s="21" t="s">
        <v>90</v>
      </c>
      <c r="B36" s="25">
        <v>583.34399999999994</v>
      </c>
      <c r="C36" s="25">
        <v>611.13099999999997</v>
      </c>
      <c r="D36" s="25">
        <v>791.65899999999999</v>
      </c>
      <c r="E36" s="25">
        <v>822.66099999999994</v>
      </c>
      <c r="F36" s="25">
        <v>1128.789</v>
      </c>
      <c r="G36" s="25">
        <v>918.59500000000003</v>
      </c>
      <c r="H36" s="25">
        <v>1174.769</v>
      </c>
      <c r="I36" s="25">
        <v>1057.7070000000001</v>
      </c>
    </row>
    <row r="37" spans="1:9">
      <c r="A37" s="21" t="s">
        <v>91</v>
      </c>
      <c r="B37" s="25"/>
      <c r="C37" s="25"/>
      <c r="D37" s="25"/>
      <c r="E37" s="25">
        <v>207.10599999999999</v>
      </c>
      <c r="F37" s="25">
        <v>1109.3879999999999</v>
      </c>
      <c r="G37" s="25">
        <v>1207.9749999999999</v>
      </c>
      <c r="H37" s="25">
        <v>829.34100000000001</v>
      </c>
      <c r="I37" s="25">
        <v>405.17500000000001</v>
      </c>
    </row>
    <row r="38" spans="1:9">
      <c r="A38" s="21" t="s">
        <v>92</v>
      </c>
      <c r="B38" s="25">
        <v>60.311</v>
      </c>
      <c r="C38" s="25">
        <v>205.83799999999999</v>
      </c>
      <c r="D38" s="25">
        <v>181.11600000000001</v>
      </c>
      <c r="E38" s="25">
        <v>80.173000000000002</v>
      </c>
      <c r="F38" s="25">
        <v>48.3</v>
      </c>
      <c r="G38" s="25">
        <v>23.11</v>
      </c>
      <c r="H38" s="25">
        <v>48.231999999999999</v>
      </c>
      <c r="I38" s="25">
        <v>6.1990000000000123</v>
      </c>
    </row>
    <row r="39" spans="1:9">
      <c r="A39" s="19" t="s">
        <v>93</v>
      </c>
      <c r="B39" s="20">
        <v>643.65499999999997</v>
      </c>
      <c r="C39" s="20">
        <v>816.96899999999994</v>
      </c>
      <c r="D39" s="20">
        <v>972.77499999999998</v>
      </c>
      <c r="E39" s="20">
        <v>1109.9399999999998</v>
      </c>
      <c r="F39" s="20">
        <v>2286.4769999999999</v>
      </c>
      <c r="G39" s="20">
        <v>2149.6799999999998</v>
      </c>
      <c r="H39" s="20">
        <v>2052.3420000000001</v>
      </c>
      <c r="I39" s="20">
        <v>1469.0810000000001</v>
      </c>
    </row>
    <row r="40" spans="1:9">
      <c r="A40" s="19" t="s">
        <v>94</v>
      </c>
      <c r="B40" s="20">
        <v>2167.9390000000003</v>
      </c>
      <c r="C40" s="20">
        <v>1750.614</v>
      </c>
      <c r="D40" s="20">
        <v>2774.194</v>
      </c>
      <c r="E40" s="20">
        <v>2110.6000000000004</v>
      </c>
      <c r="F40" s="20">
        <v>3304.6890000000003</v>
      </c>
      <c r="G40" s="20">
        <v>3707.2079999999996</v>
      </c>
      <c r="H40" s="20">
        <v>2647.72</v>
      </c>
      <c r="I40" s="20">
        <v>1969.0810000000001</v>
      </c>
    </row>
    <row r="41" spans="1:9">
      <c r="A41" s="26"/>
      <c r="B41" s="22"/>
      <c r="C41" s="22"/>
      <c r="D41" s="22"/>
      <c r="E41" s="22"/>
      <c r="F41" s="22"/>
      <c r="G41" s="22"/>
      <c r="H41" s="22"/>
      <c r="I41" s="22"/>
    </row>
    <row r="42" spans="1:9">
      <c r="A42" s="26" t="s">
        <v>95</v>
      </c>
      <c r="B42" s="25"/>
      <c r="C42" s="25"/>
      <c r="D42" s="25"/>
      <c r="E42" s="25"/>
      <c r="F42" s="25"/>
      <c r="G42" s="25"/>
      <c r="H42" s="25"/>
      <c r="I42" s="25"/>
    </row>
    <row r="43" spans="1:9">
      <c r="A43" s="13" t="s">
        <v>96</v>
      </c>
      <c r="B43" s="25"/>
      <c r="C43" s="25"/>
      <c r="D43" s="25"/>
      <c r="E43" s="25">
        <v>19.606999999999999</v>
      </c>
      <c r="F43" s="25">
        <v>5.0570000000000004</v>
      </c>
      <c r="G43" s="25">
        <v>133.70500000000001</v>
      </c>
      <c r="H43" s="25">
        <v>175.79</v>
      </c>
      <c r="I43" s="25">
        <v>37.127000000000002</v>
      </c>
    </row>
    <row r="44" spans="1:9">
      <c r="A44" s="13" t="s">
        <v>170</v>
      </c>
      <c r="B44" s="25"/>
      <c r="C44" s="25"/>
      <c r="D44" s="25"/>
      <c r="E44" s="25"/>
      <c r="F44" s="25">
        <v>1547.634</v>
      </c>
      <c r="G44" s="25">
        <v>1434.5889999999999</v>
      </c>
      <c r="H44" s="25">
        <v>2625.0210000000002</v>
      </c>
      <c r="I44" s="25">
        <v>3179.1860000000001</v>
      </c>
    </row>
    <row r="45" spans="1:9">
      <c r="A45" s="13" t="s">
        <v>97</v>
      </c>
      <c r="B45" s="10">
        <v>50.02</v>
      </c>
      <c r="C45" s="10">
        <v>90.302999999999997</v>
      </c>
      <c r="D45" s="10">
        <v>72.876999999999995</v>
      </c>
      <c r="E45" s="10">
        <v>56.521999999999998</v>
      </c>
      <c r="F45" s="10">
        <v>1.1220000000000709</v>
      </c>
      <c r="G45" s="10">
        <v>1.2770000000000437</v>
      </c>
      <c r="H45" s="10">
        <v>2.8809999999998581</v>
      </c>
      <c r="I45" s="10">
        <v>1.6999999999825377E-2</v>
      </c>
    </row>
    <row r="46" spans="1:9">
      <c r="A46" s="13" t="s">
        <v>98</v>
      </c>
      <c r="B46" s="10">
        <v>4712.87</v>
      </c>
      <c r="C46" s="10">
        <v>4717.5709999999999</v>
      </c>
      <c r="D46" s="10">
        <v>5965.317</v>
      </c>
      <c r="E46" s="10">
        <v>6113.3990000000003</v>
      </c>
      <c r="F46" s="10">
        <v>6871.4279999999999</v>
      </c>
      <c r="G46" s="10">
        <v>6660.4139999999998</v>
      </c>
      <c r="H46" s="10">
        <v>7244.2749999999996</v>
      </c>
      <c r="I46" s="10">
        <v>7761.308</v>
      </c>
    </row>
    <row r="47" spans="1:9">
      <c r="A47" s="99" t="s">
        <v>232</v>
      </c>
      <c r="B47" s="20"/>
      <c r="C47" s="20"/>
      <c r="D47" s="20"/>
      <c r="E47" s="20"/>
      <c r="F47" s="20"/>
      <c r="G47" s="160">
        <v>745.60699999999997</v>
      </c>
      <c r="H47" s="160">
        <v>17.699000000000002</v>
      </c>
      <c r="I47" s="10">
        <v>379.702</v>
      </c>
    </row>
    <row r="48" spans="1:9">
      <c r="A48" s="19" t="s">
        <v>99</v>
      </c>
      <c r="B48" s="20">
        <v>4762.8900000000003</v>
      </c>
      <c r="C48" s="20">
        <v>4807.8739999999998</v>
      </c>
      <c r="D48" s="20">
        <v>6038.1940000000004</v>
      </c>
      <c r="E48" s="20">
        <v>6189.5280000000002</v>
      </c>
      <c r="F48" s="20">
        <v>8425.241</v>
      </c>
      <c r="G48" s="20">
        <v>8976</v>
      </c>
      <c r="H48" s="20">
        <v>10066</v>
      </c>
      <c r="I48" s="20">
        <v>11357.339999999998</v>
      </c>
    </row>
    <row r="49" spans="1:9">
      <c r="A49" s="19" t="s">
        <v>100</v>
      </c>
      <c r="B49" s="20">
        <v>6930.8290000000006</v>
      </c>
      <c r="C49" s="20">
        <v>6558.4879999999994</v>
      </c>
      <c r="D49" s="20">
        <v>8812.3880000000008</v>
      </c>
      <c r="E49" s="20">
        <v>8300.1280000000006</v>
      </c>
      <c r="F49" s="20">
        <v>11729.93</v>
      </c>
      <c r="G49" s="20">
        <v>12682.8</v>
      </c>
      <c r="H49" s="20">
        <v>12713.386</v>
      </c>
      <c r="I49" s="20">
        <v>13326.420999999998</v>
      </c>
    </row>
    <row r="50" spans="1:9" ht="15.75" thickBot="1">
      <c r="A50" s="27" t="s">
        <v>101</v>
      </c>
      <c r="B50" s="28">
        <v>11280.725</v>
      </c>
      <c r="C50" s="28">
        <v>11692.460000000001</v>
      </c>
      <c r="D50" s="28">
        <v>14106.888999999999</v>
      </c>
      <c r="E50" s="28">
        <v>14131.353999999999</v>
      </c>
      <c r="F50" s="28">
        <v>16497.451000000001</v>
      </c>
      <c r="G50" s="28">
        <v>17698.508000000002</v>
      </c>
      <c r="H50" s="28">
        <v>19285.398000000001</v>
      </c>
      <c r="I50" s="28">
        <v>20323.866999999998</v>
      </c>
    </row>
    <row r="52" spans="1:9">
      <c r="A52" s="2" t="s">
        <v>48</v>
      </c>
    </row>
    <row r="53" spans="1:9">
      <c r="A53" s="2" t="s">
        <v>339</v>
      </c>
      <c r="B53" s="43"/>
      <c r="C53" s="43"/>
      <c r="D53" s="43"/>
      <c r="E53" s="43"/>
      <c r="F53" s="43"/>
    </row>
    <row r="54" spans="1:9">
      <c r="B54" s="43"/>
      <c r="C54" s="43"/>
      <c r="D54" s="43"/>
      <c r="E54" s="43"/>
      <c r="F54" s="43"/>
    </row>
  </sheetData>
  <pageMargins left="0.7" right="0.7" top="0.75" bottom="0.75" header="0.3" footer="0.3"/>
  <pageSetup paperSize="8" fitToHeight="0" orientation="portrait" r:id="rId1"/>
  <headerFooter>
    <oddHeader>&amp;L&amp;"Calibri"&amp;11 [Restricted]&amp;1#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I31"/>
  <sheetViews>
    <sheetView view="pageBreakPreview" zoomScaleNormal="100" zoomScaleSheetLayoutView="100" workbookViewId="0">
      <pane xSplit="1" ySplit="1" topLeftCell="B2"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50.5703125" style="39" customWidth="1"/>
    <col min="2" max="2" width="8.7109375" style="39" customWidth="1"/>
    <col min="3" max="16384" width="8.7109375" style="39"/>
  </cols>
  <sheetData>
    <row r="1" spans="1:9">
      <c r="A1" s="40" t="s">
        <v>102</v>
      </c>
    </row>
    <row r="2" spans="1:9" ht="15.75" thickBot="1">
      <c r="A2" s="41" t="s">
        <v>8</v>
      </c>
      <c r="G2" s="147"/>
      <c r="H2" s="147"/>
      <c r="I2" s="147"/>
    </row>
    <row r="3" spans="1:9" ht="15.75" thickBot="1">
      <c r="A3" s="16" t="s">
        <v>20</v>
      </c>
      <c r="B3" s="69">
        <v>2011</v>
      </c>
      <c r="C3" s="42">
        <v>2012</v>
      </c>
      <c r="D3" s="42">
        <v>2013</v>
      </c>
      <c r="E3" s="42">
        <v>2014</v>
      </c>
      <c r="F3" s="42">
        <v>2015</v>
      </c>
      <c r="G3" s="42" t="s">
        <v>256</v>
      </c>
      <c r="H3" s="42">
        <v>2017</v>
      </c>
      <c r="I3" s="42">
        <v>2018</v>
      </c>
    </row>
    <row r="4" spans="1:9" ht="15.75" thickTop="1">
      <c r="A4" s="13" t="s">
        <v>28</v>
      </c>
      <c r="B4" s="10">
        <v>1852.8630000000001</v>
      </c>
      <c r="C4" s="10">
        <v>1654.8</v>
      </c>
      <c r="D4" s="10">
        <v>1348</v>
      </c>
      <c r="E4" s="10">
        <v>1040.3969999999999</v>
      </c>
      <c r="F4" s="10">
        <v>1051.3880000000001</v>
      </c>
      <c r="G4" s="10">
        <v>674.18899999999996</v>
      </c>
      <c r="H4" s="10">
        <v>1311.1320000000001</v>
      </c>
      <c r="I4" s="10">
        <v>1622.2369999999996</v>
      </c>
    </row>
    <row r="5" spans="1:9">
      <c r="A5" s="13" t="s">
        <v>103</v>
      </c>
      <c r="B5" s="10">
        <v>-56.262000000000057</v>
      </c>
      <c r="C5" s="10">
        <v>260.60000000000002</v>
      </c>
      <c r="D5" s="10">
        <v>-130</v>
      </c>
      <c r="E5" s="10">
        <v>-142.99200000000002</v>
      </c>
      <c r="F5" s="10">
        <v>-554.58699999999999</v>
      </c>
      <c r="G5" s="10">
        <v>-203.97</v>
      </c>
      <c r="H5" s="10">
        <v>-724.70300000000009</v>
      </c>
      <c r="I5" s="10">
        <v>-568.04999999999995</v>
      </c>
    </row>
    <row r="6" spans="1:9">
      <c r="A6" s="30" t="s">
        <v>104</v>
      </c>
      <c r="B6" s="31">
        <v>1796.6010000000001</v>
      </c>
      <c r="C6" s="31">
        <v>1915.4</v>
      </c>
      <c r="D6" s="31">
        <v>1218</v>
      </c>
      <c r="E6" s="31">
        <v>897.40499999999997</v>
      </c>
      <c r="F6" s="31">
        <v>496.80100000000016</v>
      </c>
      <c r="G6" s="31">
        <v>470.21899999999994</v>
      </c>
      <c r="H6" s="31">
        <v>586.42899999999997</v>
      </c>
      <c r="I6" s="31">
        <v>1054.1869999999997</v>
      </c>
    </row>
    <row r="7" spans="1:9">
      <c r="A7" s="13"/>
      <c r="B7" s="10"/>
      <c r="C7" s="10"/>
      <c r="D7" s="10"/>
      <c r="E7" s="10"/>
      <c r="F7" s="10"/>
      <c r="G7" s="10"/>
      <c r="H7" s="10"/>
      <c r="I7" s="10"/>
    </row>
    <row r="8" spans="1:9">
      <c r="A8" s="13" t="s">
        <v>105</v>
      </c>
      <c r="B8" s="10">
        <v>5.335</v>
      </c>
      <c r="C8" s="10">
        <v>24</v>
      </c>
      <c r="D8" s="10">
        <v>0</v>
      </c>
      <c r="E8" s="10">
        <v>229.904</v>
      </c>
      <c r="F8" s="10">
        <v>412.334</v>
      </c>
      <c r="G8" s="10">
        <v>101.648</v>
      </c>
      <c r="H8" s="10">
        <v>2013.1509999999998</v>
      </c>
      <c r="I8" s="10">
        <v>296.79899999999998</v>
      </c>
    </row>
    <row r="9" spans="1:9">
      <c r="A9" s="13" t="s">
        <v>106</v>
      </c>
      <c r="B9" s="10"/>
      <c r="C9" s="10">
        <v>-315</v>
      </c>
      <c r="D9" s="10">
        <v>-905</v>
      </c>
      <c r="E9" s="10">
        <v>-222.971</v>
      </c>
      <c r="F9" s="10">
        <v>-1593.5795820000001</v>
      </c>
      <c r="G9" s="10">
        <v>-606.28700000000003</v>
      </c>
      <c r="H9" s="10">
        <v>-1250.279</v>
      </c>
      <c r="I9" s="10">
        <v>-235.01399999999998</v>
      </c>
    </row>
    <row r="10" spans="1:9">
      <c r="A10" s="13" t="s">
        <v>107</v>
      </c>
      <c r="B10" s="10">
        <v>-119.992</v>
      </c>
      <c r="C10" s="10">
        <v>-144</v>
      </c>
      <c r="D10" s="10">
        <v>-319</v>
      </c>
      <c r="E10" s="10">
        <v>-217.49100000000001</v>
      </c>
      <c r="F10" s="10">
        <v>-292.80599999999998</v>
      </c>
      <c r="G10" s="10">
        <v>-307.97800000000001</v>
      </c>
      <c r="H10" s="10">
        <v>-329.96500000000003</v>
      </c>
      <c r="I10" s="10">
        <v>-765.02300000000002</v>
      </c>
    </row>
    <row r="11" spans="1:9">
      <c r="A11" s="13" t="s">
        <v>108</v>
      </c>
      <c r="B11" s="10">
        <v>0</v>
      </c>
      <c r="C11" s="10">
        <v>84</v>
      </c>
      <c r="D11" s="10">
        <v>0</v>
      </c>
      <c r="E11" s="10">
        <v>0</v>
      </c>
      <c r="F11" s="10">
        <v>7.2600000000000033</v>
      </c>
      <c r="G11" s="10">
        <v>16.722999999999999</v>
      </c>
      <c r="H11" s="10">
        <v>31.992999999999974</v>
      </c>
      <c r="I11" s="10">
        <v>-75.638999999999982</v>
      </c>
    </row>
    <row r="12" spans="1:9">
      <c r="A12" s="30" t="s">
        <v>109</v>
      </c>
      <c r="B12" s="31">
        <v>-114.65700000000001</v>
      </c>
      <c r="C12" s="31">
        <v>-351</v>
      </c>
      <c r="D12" s="31">
        <v>-1224</v>
      </c>
      <c r="E12" s="31">
        <v>-210.55800000000002</v>
      </c>
      <c r="F12" s="31">
        <v>-1466.7915820000001</v>
      </c>
      <c r="G12" s="31">
        <v>-795.89400000000001</v>
      </c>
      <c r="H12" s="31">
        <v>464.89999999999981</v>
      </c>
      <c r="I12" s="31">
        <v>-778.87700000000007</v>
      </c>
    </row>
    <row r="13" spans="1:9">
      <c r="A13" s="13"/>
      <c r="B13" s="10"/>
      <c r="C13" s="10"/>
      <c r="D13" s="10"/>
      <c r="E13" s="10"/>
      <c r="F13" s="10"/>
      <c r="G13" s="10"/>
      <c r="H13" s="10"/>
      <c r="I13" s="10"/>
    </row>
    <row r="14" spans="1:9">
      <c r="A14" s="13" t="s">
        <v>110</v>
      </c>
      <c r="B14" s="10">
        <v>-1187.6220000000001</v>
      </c>
      <c r="C14" s="10">
        <v>-611.6</v>
      </c>
      <c r="D14" s="10">
        <v>875.6</v>
      </c>
      <c r="E14" s="10">
        <v>-777.71900000000005</v>
      </c>
      <c r="F14" s="10">
        <v>1494.1077919999996</v>
      </c>
      <c r="G14" s="10">
        <v>427.11399999999998</v>
      </c>
      <c r="H14" s="10">
        <v>227.47299999999996</v>
      </c>
      <c r="I14" s="10">
        <v>451.89</v>
      </c>
    </row>
    <row r="15" spans="1:9">
      <c r="A15" s="13" t="s">
        <v>111</v>
      </c>
      <c r="B15" s="10">
        <v>-498.024</v>
      </c>
      <c r="C15" s="10">
        <v>-600</v>
      </c>
      <c r="D15" s="10">
        <v>-666</v>
      </c>
      <c r="E15" s="10">
        <v>-699.61599999999999</v>
      </c>
      <c r="F15" s="10">
        <v>-732.99302999999998</v>
      </c>
      <c r="G15" s="10">
        <v>-766.8</v>
      </c>
      <c r="H15" s="10">
        <v>-799.96600000000001</v>
      </c>
      <c r="I15" s="10">
        <v>-834.06500000000005</v>
      </c>
    </row>
    <row r="16" spans="1:9">
      <c r="A16" s="13" t="s">
        <v>360</v>
      </c>
      <c r="B16" s="10"/>
      <c r="C16" s="10"/>
      <c r="D16" s="10"/>
      <c r="E16" s="10"/>
      <c r="F16" s="10"/>
      <c r="G16" s="10"/>
      <c r="H16" s="10"/>
      <c r="I16" s="10">
        <v>-257.416</v>
      </c>
    </row>
    <row r="17" spans="1:9">
      <c r="A17" s="13" t="s">
        <v>112</v>
      </c>
      <c r="B17" s="10">
        <v>-51</v>
      </c>
      <c r="C17" s="10">
        <v>-62</v>
      </c>
      <c r="D17" s="10">
        <v>-106.2</v>
      </c>
      <c r="E17" s="10">
        <v>273.00100000000003</v>
      </c>
      <c r="F17" s="10">
        <v>-105.28200000000001</v>
      </c>
      <c r="G17" s="10">
        <v>-70.239999999999995</v>
      </c>
      <c r="H17" s="10">
        <v>223.69800000000004</v>
      </c>
      <c r="I17" s="10">
        <v>31.659999999999954</v>
      </c>
    </row>
    <row r="18" spans="1:9">
      <c r="A18" s="30" t="s">
        <v>113</v>
      </c>
      <c r="B18" s="31">
        <v>-1736.6460000000002</v>
      </c>
      <c r="C18" s="31">
        <v>-1273.5999999999999</v>
      </c>
      <c r="D18" s="31">
        <v>103.40000000000002</v>
      </c>
      <c r="E18" s="31">
        <v>-1204.3340000000001</v>
      </c>
      <c r="F18" s="31">
        <v>655.83276199999955</v>
      </c>
      <c r="G18" s="31">
        <v>-409.92599999999999</v>
      </c>
      <c r="H18" s="31">
        <v>-348.79500000000002</v>
      </c>
      <c r="I18" s="31">
        <v>-607.93100000000015</v>
      </c>
    </row>
    <row r="19" spans="1:9">
      <c r="A19" s="18"/>
      <c r="B19" s="10"/>
      <c r="C19" s="10"/>
      <c r="D19" s="10"/>
      <c r="E19" s="10"/>
      <c r="F19" s="10"/>
      <c r="G19" s="10"/>
      <c r="H19" s="10"/>
      <c r="I19" s="10"/>
    </row>
    <row r="20" spans="1:9">
      <c r="A20" s="44" t="s">
        <v>114</v>
      </c>
      <c r="B20" s="61" t="s">
        <v>67</v>
      </c>
      <c r="C20" s="61" t="s">
        <v>67</v>
      </c>
      <c r="D20" s="61" t="s">
        <v>67</v>
      </c>
      <c r="E20" s="31">
        <v>-517.48700000000008</v>
      </c>
      <c r="F20" s="31">
        <v>-314.15782000000036</v>
      </c>
      <c r="G20" s="31">
        <v>-735.601</v>
      </c>
      <c r="H20" s="31">
        <v>702.53399999999965</v>
      </c>
      <c r="I20" s="31">
        <v>-332.62100000000055</v>
      </c>
    </row>
    <row r="21" spans="1:9">
      <c r="A21" s="45"/>
      <c r="B21" s="23"/>
      <c r="C21" s="23"/>
      <c r="D21" s="23"/>
      <c r="E21" s="23"/>
      <c r="F21" s="23"/>
      <c r="G21" s="23"/>
      <c r="H21" s="23"/>
      <c r="I21" s="23"/>
    </row>
    <row r="22" spans="1:9">
      <c r="A22" s="44" t="s">
        <v>115</v>
      </c>
      <c r="B22" s="61" t="s">
        <v>67</v>
      </c>
      <c r="C22" s="61" t="s">
        <v>67</v>
      </c>
      <c r="D22" s="61" t="s">
        <v>67</v>
      </c>
      <c r="E22" s="31">
        <v>296.57900000000001</v>
      </c>
      <c r="F22" s="31">
        <v>89.741</v>
      </c>
      <c r="G22" s="31">
        <v>1160.3140000000001</v>
      </c>
      <c r="H22" s="31">
        <v>42.31</v>
      </c>
      <c r="I22" s="31">
        <v>-8.1069999999999993</v>
      </c>
    </row>
    <row r="23" spans="1:9">
      <c r="A23" s="18"/>
      <c r="B23" s="10"/>
      <c r="C23" s="10"/>
      <c r="D23" s="10"/>
      <c r="E23" s="10"/>
      <c r="F23" s="10"/>
      <c r="G23" s="10"/>
      <c r="H23" s="10"/>
      <c r="I23" s="10"/>
    </row>
    <row r="24" spans="1:9">
      <c r="A24" s="30" t="s">
        <v>116</v>
      </c>
      <c r="B24" s="31">
        <v>-54.701999999999998</v>
      </c>
      <c r="C24" s="31">
        <v>290.80000000000018</v>
      </c>
      <c r="D24" s="31">
        <v>97.40000000000002</v>
      </c>
      <c r="E24" s="31">
        <v>-220.90800000000007</v>
      </c>
      <c r="F24" s="31">
        <v>-224.41682000000037</v>
      </c>
      <c r="G24" s="31">
        <v>424.71300000000008</v>
      </c>
      <c r="H24" s="31">
        <v>744.8439999999996</v>
      </c>
      <c r="I24" s="31">
        <v>-340.72800000000052</v>
      </c>
    </row>
    <row r="25" spans="1:9">
      <c r="A25" s="21"/>
      <c r="B25" s="25"/>
      <c r="C25" s="25"/>
      <c r="D25" s="25"/>
      <c r="E25" s="25"/>
      <c r="F25" s="25"/>
      <c r="G25" s="25"/>
      <c r="H25" s="25"/>
      <c r="I25" s="25"/>
    </row>
    <row r="26" spans="1:9">
      <c r="A26" s="26" t="s">
        <v>117</v>
      </c>
      <c r="B26" s="22">
        <v>499.50900000000001</v>
      </c>
      <c r="C26" s="22">
        <v>470</v>
      </c>
      <c r="D26" s="22">
        <v>739</v>
      </c>
      <c r="E26" s="22">
        <v>765.24</v>
      </c>
      <c r="F26" s="22">
        <v>643.077</v>
      </c>
      <c r="G26" s="22">
        <v>410.35700000000003</v>
      </c>
      <c r="H26" s="22">
        <v>666.11199999999997</v>
      </c>
      <c r="I26" s="22">
        <v>1393.8720000000001</v>
      </c>
    </row>
    <row r="27" spans="1:9">
      <c r="A27" s="21" t="s">
        <v>118</v>
      </c>
      <c r="B27" s="25">
        <v>25.341999999999999</v>
      </c>
      <c r="C27" s="25">
        <v>-12.4</v>
      </c>
      <c r="D27" s="25">
        <v>-71</v>
      </c>
      <c r="E27" s="25">
        <v>98.781000000000006</v>
      </c>
      <c r="F27" s="25">
        <v>-8.4500000000000011</v>
      </c>
      <c r="G27" s="25">
        <v>10.228999999999985</v>
      </c>
      <c r="H27" s="25">
        <v>1.726</v>
      </c>
      <c r="I27" s="25">
        <v>29.858024299999997</v>
      </c>
    </row>
    <row r="28" spans="1:9">
      <c r="A28" s="21" t="s">
        <v>271</v>
      </c>
      <c r="B28" s="25"/>
      <c r="C28" s="25"/>
      <c r="D28" s="25"/>
      <c r="E28" s="25"/>
      <c r="F28" s="25"/>
      <c r="G28" s="25">
        <v>-179.21</v>
      </c>
      <c r="H28" s="25">
        <v>-18.697999999999979</v>
      </c>
      <c r="I28" s="25">
        <v>-221.22800000000001</v>
      </c>
    </row>
    <row r="29" spans="1:9" ht="15.75" thickBot="1">
      <c r="A29" s="27" t="s">
        <v>119</v>
      </c>
      <c r="B29" s="28">
        <v>470.149</v>
      </c>
      <c r="C29" s="28">
        <v>748.4000000000002</v>
      </c>
      <c r="D29" s="28">
        <v>765.4</v>
      </c>
      <c r="E29" s="28">
        <v>643.077</v>
      </c>
      <c r="F29" s="28">
        <v>410.35700000000003</v>
      </c>
      <c r="G29" s="28">
        <v>666.08900000000017</v>
      </c>
      <c r="H29" s="28">
        <v>1393.8720000000001</v>
      </c>
      <c r="I29" s="28">
        <v>861.774</v>
      </c>
    </row>
    <row r="31" spans="1:9">
      <c r="A31" s="2" t="s">
        <v>340</v>
      </c>
      <c r="C31" s="43"/>
      <c r="D31" s="43"/>
      <c r="E31" s="43"/>
      <c r="F31" s="43"/>
    </row>
  </sheetData>
  <pageMargins left="0.7" right="0.7" top="0.75" bottom="0.75" header="0.3" footer="0.3"/>
  <pageSetup paperSize="9" scale="72" orientation="portrait" r:id="rId1"/>
  <headerFooter>
    <oddHeader>&amp;L&amp;"Calibri"&amp;11 [Restricted]&amp;1#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I18"/>
  <sheetViews>
    <sheetView view="pageBreakPreview" zoomScale="110" zoomScaleNormal="110" zoomScaleSheetLayoutView="110" zoomScalePageLayoutView="90" workbookViewId="0">
      <pane xSplit="1" ySplit="3" topLeftCell="B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36.42578125" style="39" customWidth="1"/>
    <col min="2" max="2" width="8.7109375" style="39" customWidth="1"/>
    <col min="3" max="16384" width="8.7109375" style="39"/>
  </cols>
  <sheetData>
    <row r="1" spans="1:9">
      <c r="A1" s="40" t="s">
        <v>122</v>
      </c>
      <c r="B1" s="40"/>
    </row>
    <row r="2" spans="1:9" ht="14.65" customHeight="1" thickBot="1">
      <c r="A2" s="1" t="s">
        <v>8</v>
      </c>
      <c r="B2" s="1"/>
    </row>
    <row r="3" spans="1:9" ht="15.75" thickBot="1">
      <c r="A3" s="16" t="s">
        <v>20</v>
      </c>
      <c r="B3" s="42">
        <v>2011</v>
      </c>
      <c r="C3" s="42">
        <v>2012</v>
      </c>
      <c r="D3" s="42" t="s">
        <v>155</v>
      </c>
      <c r="E3" s="42">
        <v>2014</v>
      </c>
      <c r="F3" s="42">
        <v>2015</v>
      </c>
      <c r="G3" s="42">
        <v>2016</v>
      </c>
      <c r="H3" s="42">
        <v>2017</v>
      </c>
      <c r="I3" s="42">
        <v>2018</v>
      </c>
    </row>
    <row r="4" spans="1:9" ht="15.75" thickTop="1">
      <c r="A4" s="18" t="s">
        <v>123</v>
      </c>
      <c r="B4" s="23">
        <v>6238.917300000001</v>
      </c>
      <c r="C4" s="23">
        <v>4349.5119999999997</v>
      </c>
      <c r="D4" s="23">
        <v>5133.6910000000025</v>
      </c>
      <c r="E4" s="23">
        <v>5294.502000000004</v>
      </c>
      <c r="F4" s="23">
        <v>5831.1960000000036</v>
      </c>
      <c r="G4" s="23">
        <v>4767.5209999999997</v>
      </c>
      <c r="H4" s="23">
        <v>5015.7190000000001</v>
      </c>
      <c r="I4" s="23">
        <v>6572.0119999999997</v>
      </c>
    </row>
    <row r="5" spans="1:9">
      <c r="A5" s="13" t="s">
        <v>124</v>
      </c>
      <c r="B5" s="10">
        <v>-1288.5590000000002</v>
      </c>
      <c r="C5" s="10">
        <v>1594.3360000000016</v>
      </c>
      <c r="D5" s="10">
        <v>1167.8570000000013</v>
      </c>
      <c r="E5" s="10">
        <v>1172.357</v>
      </c>
      <c r="F5" s="10">
        <v>250.88299999999998</v>
      </c>
      <c r="G5" s="10">
        <v>-108.86199999999953</v>
      </c>
      <c r="H5" s="10">
        <v>1359.6970000000001</v>
      </c>
      <c r="I5" s="10">
        <v>1159.7079999999999</v>
      </c>
    </row>
    <row r="6" spans="1:9">
      <c r="A6" s="13" t="s">
        <v>125</v>
      </c>
      <c r="B6" s="10">
        <v>-55.129000000000005</v>
      </c>
      <c r="C6" s="10">
        <v>-125.82499999999999</v>
      </c>
      <c r="D6" s="10">
        <v>-201.84200000000001</v>
      </c>
      <c r="E6" s="10">
        <v>152.58799999999991</v>
      </c>
      <c r="F6" s="10">
        <v>-589.99</v>
      </c>
      <c r="G6" s="10">
        <v>1212.6479999999999</v>
      </c>
      <c r="H6" s="10">
        <v>-139.047</v>
      </c>
      <c r="I6" s="10">
        <v>326.06999999999994</v>
      </c>
    </row>
    <row r="7" spans="1:9" ht="19.899999999999999" customHeight="1">
      <c r="A7" s="32" t="s">
        <v>126</v>
      </c>
      <c r="B7" s="31">
        <v>-1343.6880000000001</v>
      </c>
      <c r="C7" s="31">
        <v>1468.5110000000016</v>
      </c>
      <c r="D7" s="31">
        <v>966.01500000000135</v>
      </c>
      <c r="E7" s="31">
        <v>1324.9449999999999</v>
      </c>
      <c r="F7" s="31">
        <v>-339.10700000000003</v>
      </c>
      <c r="G7" s="31">
        <v>1103.7860000000003</v>
      </c>
      <c r="H7" s="31">
        <v>1220.6500000000001</v>
      </c>
      <c r="I7" s="31">
        <v>1485.7779999999998</v>
      </c>
    </row>
    <row r="8" spans="1:9">
      <c r="A8" s="13"/>
      <c r="B8" s="10"/>
      <c r="C8" s="10"/>
      <c r="D8" s="10"/>
      <c r="E8" s="10"/>
      <c r="F8" s="10"/>
      <c r="G8" s="10"/>
      <c r="H8" s="10"/>
      <c r="I8" s="10"/>
    </row>
    <row r="9" spans="1:9">
      <c r="A9" s="13" t="s">
        <v>127</v>
      </c>
      <c r="B9" s="10">
        <v>9.8019999999999996</v>
      </c>
      <c r="C9" s="10">
        <v>9.2360000000000007</v>
      </c>
      <c r="D9" s="10">
        <v>18.346</v>
      </c>
      <c r="E9" s="10">
        <v>1.0540000000000003</v>
      </c>
      <c r="F9" s="10">
        <v>5.9739999999999984</v>
      </c>
      <c r="G9" s="10">
        <v>28.6</v>
      </c>
      <c r="H9" s="10">
        <v>72.8</v>
      </c>
      <c r="I9" s="10">
        <v>29.861999999999998</v>
      </c>
    </row>
    <row r="10" spans="1:9">
      <c r="A10" s="13" t="s">
        <v>128</v>
      </c>
      <c r="B10" s="10" t="s">
        <v>67</v>
      </c>
      <c r="C10" s="10" t="s">
        <v>67</v>
      </c>
      <c r="D10" s="10">
        <v>-61.93</v>
      </c>
      <c r="E10" s="10">
        <v>4.2379999999999995</v>
      </c>
      <c r="F10" s="10">
        <v>5.2690000000000001</v>
      </c>
      <c r="G10" s="10">
        <v>0</v>
      </c>
      <c r="H10" s="10">
        <v>0</v>
      </c>
      <c r="I10" s="10">
        <v>0</v>
      </c>
    </row>
    <row r="11" spans="1:9">
      <c r="A11" s="13" t="s">
        <v>129</v>
      </c>
      <c r="B11" s="10" t="s">
        <v>67</v>
      </c>
      <c r="C11" s="10">
        <v>1.746</v>
      </c>
      <c r="D11" s="10">
        <v>2.8209999999999988</v>
      </c>
      <c r="E11" s="10">
        <v>-5.7139999999999986</v>
      </c>
      <c r="F11" s="10">
        <v>1.8320000000000001</v>
      </c>
      <c r="G11" s="10">
        <v>2.4</v>
      </c>
      <c r="H11" s="10">
        <v>1067</v>
      </c>
      <c r="I11" s="10">
        <v>1.272</v>
      </c>
    </row>
    <row r="12" spans="1:9">
      <c r="A12" s="13" t="s">
        <v>111</v>
      </c>
      <c r="B12" s="10">
        <v>-498.024</v>
      </c>
      <c r="C12" s="10">
        <v>-599.51300000000003</v>
      </c>
      <c r="D12" s="10">
        <v>-666.22699999999998</v>
      </c>
      <c r="E12" s="10">
        <v>-699.61599999999999</v>
      </c>
      <c r="F12" s="10">
        <v>-732.99300000000005</v>
      </c>
      <c r="G12" s="10">
        <v>-766.6</v>
      </c>
      <c r="H12" s="10">
        <v>-799.90499999999997</v>
      </c>
      <c r="I12" s="10">
        <v>-834.06600000000003</v>
      </c>
    </row>
    <row r="13" spans="1:9">
      <c r="A13" s="13" t="s">
        <v>130</v>
      </c>
      <c r="B13" s="10">
        <v>-57.177999999999997</v>
      </c>
      <c r="C13" s="10">
        <v>-95.838999999999999</v>
      </c>
      <c r="D13" s="10">
        <v>-98.213999999999999</v>
      </c>
      <c r="E13" s="10">
        <v>-88.212999999999994</v>
      </c>
      <c r="F13" s="10">
        <v>-4.649</v>
      </c>
      <c r="G13" s="10">
        <v>-119.5</v>
      </c>
      <c r="H13" s="10">
        <v>-4.2140000000000004</v>
      </c>
      <c r="I13" s="10">
        <v>-257.416</v>
      </c>
    </row>
    <row r="14" spans="1:9" ht="15.75" thickBot="1">
      <c r="A14" s="33" t="s">
        <v>131</v>
      </c>
      <c r="B14" s="34">
        <v>4349.8293000000012</v>
      </c>
      <c r="C14" s="34">
        <v>5133.6530000000012</v>
      </c>
      <c r="D14" s="34">
        <v>5294.502000000004</v>
      </c>
      <c r="E14" s="34">
        <v>5831.1960000000045</v>
      </c>
      <c r="F14" s="34">
        <v>4767.5220000000036</v>
      </c>
      <c r="G14" s="34">
        <v>5016.2069999999994</v>
      </c>
      <c r="H14" s="34">
        <v>6572.0499999999993</v>
      </c>
      <c r="I14" s="34">
        <v>6997.4419999999991</v>
      </c>
    </row>
    <row r="16" spans="1:9">
      <c r="A16" s="2" t="s">
        <v>48</v>
      </c>
      <c r="E16" s="43"/>
      <c r="F16" s="43"/>
      <c r="G16" s="43"/>
    </row>
    <row r="17" spans="3:6">
      <c r="C17" s="43"/>
      <c r="D17" s="43"/>
      <c r="E17" s="43"/>
      <c r="F17" s="43"/>
    </row>
    <row r="18" spans="3:6">
      <c r="C18" s="43"/>
      <c r="D18" s="43"/>
      <c r="E18" s="43"/>
      <c r="F18" s="43"/>
    </row>
  </sheetData>
  <pageMargins left="0.7" right="0.7" top="0.75" bottom="0.75" header="0.3" footer="0.3"/>
  <pageSetup paperSize="9" scale="82" orientation="portrait" r:id="rId1"/>
  <headerFooter>
    <oddHeader>&amp;L&amp;"Calibri"&amp;11 [Restricted]&amp;1#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pageSetUpPr fitToPage="1"/>
  </sheetPr>
  <dimension ref="A1:AF32"/>
  <sheetViews>
    <sheetView view="pageBreakPreview" zoomScaleNormal="100" zoomScaleSheetLayoutView="100" workbookViewId="0">
      <pane xSplit="1" ySplit="3" topLeftCell="B4" activePane="bottomRight" state="frozen"/>
      <selection activeCell="K66" sqref="K66"/>
      <selection pane="topRight" activeCell="K66" sqref="K66"/>
      <selection pane="bottomLeft" activeCell="K66" sqref="K66"/>
      <selection pane="bottomRight"/>
    </sheetView>
  </sheetViews>
  <sheetFormatPr defaultColWidth="8.7109375" defaultRowHeight="15"/>
  <cols>
    <col min="1" max="1" width="36.42578125" style="39" customWidth="1"/>
    <col min="2" max="2" width="8.7109375" style="39" hidden="1" customWidth="1"/>
    <col min="3" max="3" width="9.140625" style="39" hidden="1" customWidth="1"/>
    <col min="4" max="4" width="9.140625" style="39" customWidth="1"/>
    <col min="5" max="16384" width="8.7109375" style="39"/>
  </cols>
  <sheetData>
    <row r="1" spans="1:9">
      <c r="A1" s="41" t="s">
        <v>149</v>
      </c>
      <c r="B1" s="41"/>
    </row>
    <row r="2" spans="1:9" ht="14.65" customHeight="1">
      <c r="A2" s="40" t="s">
        <v>132</v>
      </c>
      <c r="B2" s="40"/>
      <c r="C2" s="15"/>
      <c r="D2" s="13"/>
    </row>
    <row r="3" spans="1:9" ht="14.65" customHeight="1" thickBot="1">
      <c r="A3" s="1" t="s">
        <v>8</v>
      </c>
      <c r="B3" s="1"/>
      <c r="C3" s="15"/>
      <c r="D3" s="13"/>
      <c r="G3" s="147"/>
      <c r="H3" s="147"/>
      <c r="I3" s="147"/>
    </row>
    <row r="4" spans="1:9" ht="15" customHeight="1" thickBot="1">
      <c r="A4" s="16" t="s">
        <v>20</v>
      </c>
      <c r="B4" s="17">
        <v>2011</v>
      </c>
      <c r="C4" s="17">
        <v>2012</v>
      </c>
      <c r="D4" s="17">
        <v>2013</v>
      </c>
      <c r="E4" s="17">
        <v>2014</v>
      </c>
      <c r="F4" s="17">
        <v>2015</v>
      </c>
      <c r="G4" s="42" t="s">
        <v>256</v>
      </c>
      <c r="H4" s="42">
        <v>2017</v>
      </c>
      <c r="I4" s="42" t="s">
        <v>359</v>
      </c>
    </row>
    <row r="5" spans="1:9" ht="12" customHeight="1" thickTop="1">
      <c r="A5" s="13" t="s">
        <v>133</v>
      </c>
      <c r="B5" s="8"/>
      <c r="C5" s="8"/>
      <c r="D5" s="8">
        <v>9797.6350000000002</v>
      </c>
      <c r="E5" s="8">
        <v>10259.832</v>
      </c>
      <c r="F5" s="8">
        <v>10487.351000000001</v>
      </c>
      <c r="G5" s="8">
        <v>11138.754000000001</v>
      </c>
      <c r="H5" s="8">
        <v>11961.21</v>
      </c>
      <c r="I5" s="168">
        <v>12800.036</v>
      </c>
    </row>
    <row r="6" spans="1:9" ht="12" customHeight="1">
      <c r="A6" s="36" t="s">
        <v>289</v>
      </c>
      <c r="B6" s="37"/>
      <c r="C6" s="37"/>
      <c r="D6" s="37">
        <v>4557.1030000000001</v>
      </c>
      <c r="E6" s="37">
        <v>4599.8770000000004</v>
      </c>
      <c r="F6" s="37">
        <v>4656.4480000000003</v>
      </c>
      <c r="G6" s="37">
        <v>4866.2990000000009</v>
      </c>
      <c r="H6" s="37">
        <v>5094.1660000000011</v>
      </c>
      <c r="I6" s="170">
        <v>5358.4529999999995</v>
      </c>
    </row>
    <row r="7" spans="1:9" ht="12" customHeight="1">
      <c r="A7" s="36" t="s">
        <v>290</v>
      </c>
      <c r="B7" s="37"/>
      <c r="C7" s="37"/>
      <c r="D7" s="37">
        <v>5240.5320000000002</v>
      </c>
      <c r="E7" s="37">
        <v>5659.9549999999999</v>
      </c>
      <c r="F7" s="37">
        <v>5830.9030000000002</v>
      </c>
      <c r="G7" s="37">
        <v>6272.4549999999999</v>
      </c>
      <c r="H7" s="37">
        <v>6867.0439999999999</v>
      </c>
      <c r="I7" s="170">
        <v>7441.5830000000005</v>
      </c>
    </row>
    <row r="8" spans="1:9" ht="12" customHeight="1">
      <c r="A8" s="13" t="s">
        <v>134</v>
      </c>
      <c r="B8" s="8"/>
      <c r="C8" s="8"/>
      <c r="D8" s="8">
        <v>3551.5239999999999</v>
      </c>
      <c r="E8" s="8">
        <v>3655.7910000000002</v>
      </c>
      <c r="F8" s="8">
        <v>3795.9520000000002</v>
      </c>
      <c r="G8" s="8">
        <v>1102.4000000000001</v>
      </c>
      <c r="H8" s="8">
        <v>1188.671</v>
      </c>
      <c r="I8" s="168">
        <v>1227.4449999999999</v>
      </c>
    </row>
    <row r="9" spans="1:9" ht="12" customHeight="1">
      <c r="A9" s="36" t="s">
        <v>289</v>
      </c>
      <c r="B9" s="37"/>
      <c r="C9" s="37"/>
      <c r="D9" s="37">
        <v>2406.0030000000002</v>
      </c>
      <c r="E9" s="37">
        <v>2430.3209999999999</v>
      </c>
      <c r="F9" s="37">
        <v>2702.9840000000004</v>
      </c>
      <c r="G9" s="138" t="s">
        <v>67</v>
      </c>
      <c r="H9" s="138" t="s">
        <v>67</v>
      </c>
      <c r="I9" s="138" t="s">
        <v>67</v>
      </c>
    </row>
    <row r="10" spans="1:9" ht="12" customHeight="1">
      <c r="A10" s="36" t="s">
        <v>290</v>
      </c>
      <c r="B10" s="37"/>
      <c r="C10" s="37"/>
      <c r="D10" s="37">
        <v>1145.521</v>
      </c>
      <c r="E10" s="37">
        <v>1225.47</v>
      </c>
      <c r="F10" s="37">
        <v>1092.9680000000001</v>
      </c>
      <c r="G10" s="138" t="s">
        <v>67</v>
      </c>
      <c r="H10" s="138" t="s">
        <v>67</v>
      </c>
      <c r="I10" s="138" t="s">
        <v>67</v>
      </c>
    </row>
    <row r="11" spans="1:9" ht="12" customHeight="1">
      <c r="A11" s="21" t="s">
        <v>273</v>
      </c>
      <c r="B11" s="8"/>
      <c r="C11" s="8"/>
      <c r="D11" s="8">
        <v>886.86800000000005</v>
      </c>
      <c r="E11" s="8">
        <v>2052.2280000000001</v>
      </c>
      <c r="F11" s="8">
        <v>1780.364</v>
      </c>
      <c r="G11" s="8">
        <v>1776.5409999999999</v>
      </c>
      <c r="H11" s="8">
        <v>1832.068</v>
      </c>
      <c r="I11" s="168">
        <v>1880.0659999999998</v>
      </c>
    </row>
    <row r="12" spans="1:9" ht="12" customHeight="1">
      <c r="A12" s="21" t="s">
        <v>156</v>
      </c>
      <c r="B12" s="10"/>
      <c r="C12" s="10"/>
      <c r="D12" s="10" t="s">
        <v>67</v>
      </c>
      <c r="E12" s="10" t="s">
        <v>67</v>
      </c>
      <c r="F12" s="8">
        <v>450.54399999999998</v>
      </c>
      <c r="G12" s="8">
        <v>1326.1510000000001</v>
      </c>
      <c r="H12" s="8">
        <v>2963.674</v>
      </c>
      <c r="I12" s="168">
        <v>4029.3359999999993</v>
      </c>
    </row>
    <row r="13" spans="1:9" s="191" customFormat="1" ht="12" customHeight="1">
      <c r="A13" s="52" t="s">
        <v>315</v>
      </c>
      <c r="B13" s="138"/>
      <c r="C13" s="138"/>
      <c r="D13" s="10" t="s">
        <v>67</v>
      </c>
      <c r="E13" s="10" t="s">
        <v>67</v>
      </c>
      <c r="F13" s="10" t="s">
        <v>67</v>
      </c>
      <c r="G13" s="37">
        <v>1012.4459999999999</v>
      </c>
      <c r="H13" s="37">
        <v>1369.6599999999999</v>
      </c>
      <c r="I13" s="37">
        <v>1520.498</v>
      </c>
    </row>
    <row r="14" spans="1:9" s="191" customFormat="1" ht="12" customHeight="1">
      <c r="A14" s="52" t="s">
        <v>316</v>
      </c>
      <c r="B14" s="138"/>
      <c r="C14" s="138"/>
      <c r="D14" s="10" t="s">
        <v>67</v>
      </c>
      <c r="E14" s="10" t="s">
        <v>67</v>
      </c>
      <c r="F14" s="10" t="s">
        <v>67</v>
      </c>
      <c r="G14" s="10" t="s">
        <v>67</v>
      </c>
      <c r="H14" s="37">
        <v>1234.336</v>
      </c>
      <c r="I14" s="37">
        <v>2295.8820000000001</v>
      </c>
    </row>
    <row r="15" spans="1:9" s="191" customFormat="1" ht="12" customHeight="1">
      <c r="A15" s="52" t="s">
        <v>317</v>
      </c>
      <c r="B15" s="138"/>
      <c r="C15" s="138"/>
      <c r="D15" s="10" t="s">
        <v>67</v>
      </c>
      <c r="E15" s="10" t="s">
        <v>67</v>
      </c>
      <c r="F15" s="10" t="s">
        <v>67</v>
      </c>
      <c r="G15" s="37">
        <v>313.70499999999993</v>
      </c>
      <c r="H15" s="37">
        <v>359.67800000000017</v>
      </c>
      <c r="I15" s="37">
        <v>212.95599999999979</v>
      </c>
    </row>
    <row r="16" spans="1:9" ht="12" customHeight="1">
      <c r="A16" s="21" t="s">
        <v>135</v>
      </c>
      <c r="B16" s="8"/>
      <c r="C16" s="8"/>
      <c r="D16" s="8">
        <v>398.62099999999998</v>
      </c>
      <c r="E16" s="8">
        <v>315.95600000000002</v>
      </c>
      <c r="F16" s="8">
        <v>216.98000000000002</v>
      </c>
      <c r="G16" s="8">
        <v>185.166</v>
      </c>
      <c r="H16" s="8">
        <v>190.00800000000001</v>
      </c>
      <c r="I16" s="168">
        <v>113.65600000000001</v>
      </c>
    </row>
    <row r="17" spans="1:32" ht="12" customHeight="1">
      <c r="A17" s="21" t="s">
        <v>136</v>
      </c>
      <c r="B17" s="8"/>
      <c r="C17" s="8"/>
      <c r="D17" s="8">
        <v>-561.75599999999997</v>
      </c>
      <c r="E17" s="8">
        <v>-537.572</v>
      </c>
      <c r="F17" s="8">
        <v>-512.83999999999833</v>
      </c>
      <c r="G17" s="8">
        <v>-530.22699999999998</v>
      </c>
      <c r="H17" s="8">
        <v>-598.51800000000003</v>
      </c>
      <c r="I17" s="168">
        <v>-308.79200000000003</v>
      </c>
    </row>
    <row r="18" spans="1:32" ht="12" customHeight="1">
      <c r="A18" s="30" t="s">
        <v>137</v>
      </c>
      <c r="B18" s="38"/>
      <c r="C18" s="38"/>
      <c r="D18" s="38">
        <v>14072.892</v>
      </c>
      <c r="E18" s="38">
        <v>15746.234999999999</v>
      </c>
      <c r="F18" s="38">
        <v>16218.351000000001</v>
      </c>
      <c r="G18" s="38">
        <v>14998.784999999998</v>
      </c>
      <c r="H18" s="38">
        <v>17537.113000000001</v>
      </c>
      <c r="I18" s="175">
        <v>19741.746999999996</v>
      </c>
    </row>
    <row r="19" spans="1:32">
      <c r="A19" s="204"/>
      <c r="B19" s="205"/>
      <c r="C19" s="205"/>
      <c r="D19" s="205"/>
      <c r="E19" s="205"/>
      <c r="F19" s="205"/>
      <c r="G19" s="205"/>
      <c r="H19" s="205"/>
      <c r="I19" s="205"/>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row>
    <row r="20" spans="1:32">
      <c r="A20" s="40" t="s">
        <v>138</v>
      </c>
      <c r="B20" s="13"/>
      <c r="C20" s="13"/>
      <c r="D20" s="13"/>
    </row>
    <row r="21" spans="1:32" ht="15.75" thickBot="1">
      <c r="A21" s="1" t="s">
        <v>8</v>
      </c>
      <c r="B21" s="13"/>
      <c r="C21" s="13"/>
      <c r="D21" s="13"/>
      <c r="G21" s="147"/>
      <c r="H21" s="147"/>
      <c r="I21" s="147"/>
    </row>
    <row r="22" spans="1:32" ht="15" customHeight="1" thickBot="1">
      <c r="A22" s="16" t="s">
        <v>20</v>
      </c>
      <c r="B22" s="17">
        <v>2011</v>
      </c>
      <c r="C22" s="17">
        <v>2012</v>
      </c>
      <c r="D22" s="17">
        <v>2013</v>
      </c>
      <c r="E22" s="17">
        <v>2014</v>
      </c>
      <c r="F22" s="17">
        <v>2015</v>
      </c>
      <c r="G22" s="42" t="s">
        <v>256</v>
      </c>
      <c r="H22" s="42">
        <v>2017</v>
      </c>
      <c r="I22" s="42" t="s">
        <v>359</v>
      </c>
    </row>
    <row r="23" spans="1:32" ht="12" customHeight="1" thickTop="1">
      <c r="A23" s="13" t="str">
        <f>+A5</f>
        <v>Nordic Entertainment</v>
      </c>
      <c r="B23" s="8"/>
      <c r="C23" s="8"/>
      <c r="D23" s="8">
        <v>1239.992</v>
      </c>
      <c r="E23" s="8">
        <v>1338.912</v>
      </c>
      <c r="F23" s="8">
        <v>1405.2869999999998</v>
      </c>
      <c r="G23" s="8">
        <v>1370.357</v>
      </c>
      <c r="H23" s="8">
        <v>1573.576</v>
      </c>
      <c r="I23" s="8">
        <v>1661.2779999999998</v>
      </c>
    </row>
    <row r="24" spans="1:32" ht="12" customHeight="1">
      <c r="A24" s="13" t="str">
        <f>+A8</f>
        <v>International Entertainment</v>
      </c>
      <c r="B24" s="8"/>
      <c r="C24" s="8"/>
      <c r="D24" s="8">
        <v>346.65600000000001</v>
      </c>
      <c r="E24" s="8">
        <v>238.37100000000001</v>
      </c>
      <c r="F24" s="8">
        <v>311.10700000000003</v>
      </c>
      <c r="G24" s="8">
        <v>148.185</v>
      </c>
      <c r="H24" s="8">
        <v>176.05099999999999</v>
      </c>
      <c r="I24" s="8">
        <v>242.08</v>
      </c>
    </row>
    <row r="25" spans="1:32" ht="12" customHeight="1">
      <c r="A25" s="21" t="s">
        <v>273</v>
      </c>
      <c r="B25" s="8"/>
      <c r="C25" s="8"/>
      <c r="D25" s="8">
        <v>-7.6950000000000003</v>
      </c>
      <c r="E25" s="8">
        <v>14.67</v>
      </c>
      <c r="F25" s="8">
        <v>2.93</v>
      </c>
      <c r="G25" s="8">
        <v>80.906000000000006</v>
      </c>
      <c r="H25" s="8">
        <v>68.451999999999998</v>
      </c>
      <c r="I25" s="8">
        <v>54.003999999999998</v>
      </c>
    </row>
    <row r="26" spans="1:32" ht="12" customHeight="1">
      <c r="A26" s="13" t="str">
        <f>+A12</f>
        <v>MTGx</v>
      </c>
      <c r="B26" s="10"/>
      <c r="C26" s="10"/>
      <c r="D26" s="10" t="s">
        <v>67</v>
      </c>
      <c r="E26" s="10" t="s">
        <v>67</v>
      </c>
      <c r="F26" s="8">
        <v>-111.149</v>
      </c>
      <c r="G26" s="8">
        <v>-250.87299999999999</v>
      </c>
      <c r="H26" s="8">
        <v>-170.21200000000005</v>
      </c>
      <c r="I26" s="8">
        <v>10.027000000000001</v>
      </c>
    </row>
    <row r="27" spans="1:32" ht="12" customHeight="1">
      <c r="A27" s="21" t="s">
        <v>139</v>
      </c>
      <c r="B27" s="8"/>
      <c r="C27" s="8"/>
      <c r="D27" s="8">
        <v>-279.17</v>
      </c>
      <c r="E27" s="8">
        <v>-301.93</v>
      </c>
      <c r="F27" s="8">
        <v>-339.94999999999993</v>
      </c>
      <c r="G27" s="8">
        <v>-288.16000000000003</v>
      </c>
      <c r="H27" s="8">
        <v>-384.21800000000007</v>
      </c>
      <c r="I27" s="8">
        <v>-395.97599999999994</v>
      </c>
    </row>
    <row r="28" spans="1:32" ht="12" customHeight="1">
      <c r="A28" s="30" t="s">
        <v>274</v>
      </c>
      <c r="B28" s="38"/>
      <c r="C28" s="38"/>
      <c r="D28" s="38">
        <v>1299.7829999999999</v>
      </c>
      <c r="E28" s="38">
        <v>1290.0230000000001</v>
      </c>
      <c r="F28" s="38">
        <v>1268.2249999999999</v>
      </c>
      <c r="G28" s="38">
        <v>1060.4149999999997</v>
      </c>
      <c r="H28" s="38">
        <v>1263.6489999999999</v>
      </c>
      <c r="I28" s="38">
        <v>1571.4129999999998</v>
      </c>
    </row>
    <row r="29" spans="1:32" ht="12" customHeight="1">
      <c r="A29" s="21" t="s">
        <v>140</v>
      </c>
      <c r="B29" s="25"/>
      <c r="C29" s="25"/>
      <c r="D29" s="25">
        <v>-147.30799999999999</v>
      </c>
      <c r="E29" s="25">
        <v>-155.01300000000001</v>
      </c>
      <c r="F29" s="25">
        <v>-511.80700000000002</v>
      </c>
      <c r="G29" s="25" t="s">
        <v>67</v>
      </c>
      <c r="H29" s="25">
        <v>-340.32300000000004</v>
      </c>
      <c r="I29" s="25">
        <v>9.9039999999999999</v>
      </c>
    </row>
    <row r="30" spans="1:32" ht="12" customHeight="1">
      <c r="A30" s="30" t="s">
        <v>141</v>
      </c>
      <c r="B30" s="38"/>
      <c r="C30" s="38"/>
      <c r="D30" s="38">
        <v>1152.4749999999999</v>
      </c>
      <c r="E30" s="38">
        <v>1135.0100000000002</v>
      </c>
      <c r="F30" s="38">
        <v>756.41799999999989</v>
      </c>
      <c r="G30" s="38">
        <v>1060.4149999999997</v>
      </c>
      <c r="H30" s="38">
        <v>923.32599999999979</v>
      </c>
      <c r="I30" s="38">
        <v>1581.3169999999998</v>
      </c>
    </row>
    <row r="31" spans="1:32">
      <c r="A31" s="2" t="s">
        <v>341</v>
      </c>
    </row>
    <row r="32" spans="1:32">
      <c r="A32" s="204" t="s">
        <v>352</v>
      </c>
      <c r="B32" s="205"/>
      <c r="C32" s="205"/>
      <c r="D32" s="205"/>
      <c r="E32" s="205"/>
      <c r="F32" s="205"/>
      <c r="G32" s="205"/>
      <c r="H32" s="205"/>
      <c r="I32" s="205"/>
    </row>
  </sheetData>
  <mergeCells count="2">
    <mergeCell ref="A19:I19"/>
    <mergeCell ref="A32:I32"/>
  </mergeCells>
  <pageMargins left="0.70866141732283472" right="0.70866141732283472" top="0.74803149606299213" bottom="0.74803149606299213" header="0.31496062992125984" footer="0.31496062992125984"/>
  <pageSetup paperSize="8" orientation="portrait" r:id="rId1"/>
  <headerFooter>
    <oddHeader>&amp;L&amp;"Calibri"&amp;11 [Restricted]&amp;1#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pageSetUpPr fitToPage="1"/>
  </sheetPr>
  <dimension ref="A1:AF80"/>
  <sheetViews>
    <sheetView view="pageBreakPreview" zoomScaleNormal="100" zoomScaleSheetLayoutView="100" workbookViewId="0">
      <pane xSplit="1" ySplit="2" topLeftCell="B3" activePane="bottomRight" state="frozen"/>
      <selection activeCell="AF10" sqref="AF10"/>
      <selection pane="topRight" activeCell="AF10" sqref="AF10"/>
      <selection pane="bottomLeft" activeCell="AF10" sqref="AF10"/>
      <selection pane="bottomRight"/>
    </sheetView>
  </sheetViews>
  <sheetFormatPr defaultColWidth="8.7109375" defaultRowHeight="15"/>
  <cols>
    <col min="1" max="1" width="36.42578125" style="6" customWidth="1"/>
    <col min="2" max="2" width="8.7109375" style="6" customWidth="1"/>
    <col min="3" max="16384" width="8.7109375" style="6"/>
  </cols>
  <sheetData>
    <row r="1" spans="1:9">
      <c r="A1" s="41" t="s">
        <v>149</v>
      </c>
    </row>
    <row r="2" spans="1:9">
      <c r="A2" s="40" t="s">
        <v>133</v>
      </c>
    </row>
    <row r="3" spans="1:9" ht="15.75" thickBot="1">
      <c r="A3" s="1" t="s">
        <v>8</v>
      </c>
      <c r="G3" s="147"/>
      <c r="H3" s="147"/>
      <c r="I3" s="147"/>
    </row>
    <row r="4" spans="1:9" ht="15.75" thickBot="1">
      <c r="A4" s="48" t="s">
        <v>20</v>
      </c>
      <c r="B4" s="17">
        <v>2011</v>
      </c>
      <c r="C4" s="17">
        <v>2012</v>
      </c>
      <c r="D4" s="17">
        <v>2013</v>
      </c>
      <c r="E4" s="17">
        <v>2014</v>
      </c>
      <c r="F4" s="17">
        <v>2015</v>
      </c>
      <c r="G4" s="17">
        <v>2016</v>
      </c>
      <c r="H4" s="17">
        <v>2017</v>
      </c>
      <c r="I4" s="17">
        <v>2018</v>
      </c>
    </row>
    <row r="5" spans="1:9" ht="15.75" thickTop="1">
      <c r="A5" s="62" t="s">
        <v>22</v>
      </c>
      <c r="B5" s="51"/>
      <c r="C5" s="51"/>
      <c r="D5" s="51">
        <v>9797.6350000000002</v>
      </c>
      <c r="E5" s="51">
        <v>10259.832</v>
      </c>
      <c r="F5" s="51">
        <v>10487.351000000001</v>
      </c>
      <c r="G5" s="51">
        <v>11138.754000000001</v>
      </c>
      <c r="H5" s="51">
        <v>11961.21</v>
      </c>
      <c r="I5" s="51">
        <v>12800.036</v>
      </c>
    </row>
    <row r="6" spans="1:9">
      <c r="A6" s="36" t="s">
        <v>287</v>
      </c>
      <c r="B6" s="49"/>
      <c r="C6" s="49"/>
      <c r="D6" s="49">
        <v>4557.1030000000001</v>
      </c>
      <c r="E6" s="49">
        <v>4599.8770000000004</v>
      </c>
      <c r="F6" s="49">
        <v>4656.4480000000003</v>
      </c>
      <c r="G6" s="49">
        <v>4866.2990000000009</v>
      </c>
      <c r="H6" s="49">
        <v>5094.1660000000011</v>
      </c>
      <c r="I6" s="49">
        <v>5358.4529999999995</v>
      </c>
    </row>
    <row r="7" spans="1:9">
      <c r="A7" s="36" t="s">
        <v>288</v>
      </c>
      <c r="B7" s="49"/>
      <c r="C7" s="49"/>
      <c r="D7" s="49">
        <v>5240.5320000000002</v>
      </c>
      <c r="E7" s="49">
        <v>5659.9549999999999</v>
      </c>
      <c r="F7" s="49">
        <v>5830.9030000000002</v>
      </c>
      <c r="G7" s="49">
        <v>6272.4549999999999</v>
      </c>
      <c r="H7" s="49">
        <v>6867.0439999999999</v>
      </c>
      <c r="I7" s="49">
        <v>7441.5830000000005</v>
      </c>
    </row>
    <row r="8" spans="1:9">
      <c r="A8" s="62"/>
      <c r="B8" s="50"/>
      <c r="C8" s="50"/>
      <c r="D8" s="50"/>
      <c r="E8" s="50"/>
      <c r="F8" s="50"/>
      <c r="G8" s="50"/>
      <c r="H8" s="50"/>
      <c r="I8" s="50"/>
    </row>
    <row r="9" spans="1:9">
      <c r="A9" s="150" t="s">
        <v>292</v>
      </c>
      <c r="B9" s="50"/>
      <c r="C9" s="50"/>
      <c r="D9" s="51">
        <v>-8557.643</v>
      </c>
      <c r="E9" s="51">
        <v>-8920.92</v>
      </c>
      <c r="F9" s="51">
        <v>-9082.0640000000003</v>
      </c>
      <c r="G9" s="51">
        <v>-9768.3970000000008</v>
      </c>
      <c r="H9" s="51">
        <v>-10387.633999999998</v>
      </c>
      <c r="I9" s="51">
        <v>-11138.758</v>
      </c>
    </row>
    <row r="10" spans="1:9">
      <c r="A10" s="62"/>
      <c r="B10" s="50"/>
      <c r="C10" s="50"/>
      <c r="D10" s="50"/>
      <c r="E10" s="50"/>
      <c r="F10" s="50"/>
      <c r="G10" s="50"/>
      <c r="H10" s="50"/>
      <c r="I10" s="50"/>
    </row>
    <row r="11" spans="1:9">
      <c r="A11" s="62" t="s">
        <v>25</v>
      </c>
      <c r="B11" s="51"/>
      <c r="C11" s="51"/>
      <c r="D11" s="51">
        <v>1239.992</v>
      </c>
      <c r="E11" s="51">
        <v>1338.912</v>
      </c>
      <c r="F11" s="51">
        <v>1405.2869999999998</v>
      </c>
      <c r="G11" s="51">
        <v>1370.357</v>
      </c>
      <c r="H11" s="51">
        <v>1573.576</v>
      </c>
      <c r="I11" s="51">
        <v>1661.2779999999998</v>
      </c>
    </row>
    <row r="12" spans="1:9">
      <c r="A12" s="52" t="s">
        <v>264</v>
      </c>
      <c r="B12" s="51"/>
      <c r="C12" s="51"/>
      <c r="D12" s="56">
        <v>0.12656033828571894</v>
      </c>
      <c r="E12" s="56">
        <v>0.13050038246240289</v>
      </c>
      <c r="F12" s="56">
        <v>0.13399828040465125</v>
      </c>
      <c r="G12" s="56">
        <v>0.12302605839037292</v>
      </c>
      <c r="H12" s="56">
        <v>0.13155659001054243</v>
      </c>
      <c r="I12" s="56">
        <v>0.12978697872412231</v>
      </c>
    </row>
    <row r="13" spans="1:9">
      <c r="A13" s="62"/>
      <c r="B13" s="51"/>
      <c r="C13" s="51"/>
      <c r="D13" s="51"/>
      <c r="E13" s="51"/>
      <c r="F13" s="51"/>
      <c r="G13" s="63"/>
      <c r="H13" s="63"/>
      <c r="I13" s="63"/>
    </row>
    <row r="14" spans="1:9">
      <c r="A14" s="52" t="s">
        <v>197</v>
      </c>
      <c r="B14" s="53"/>
      <c r="C14" s="53"/>
      <c r="D14" s="56"/>
      <c r="E14" s="56"/>
      <c r="F14" s="56">
        <v>2.7E-2</v>
      </c>
      <c r="G14" s="106">
        <v>6.2318874948043203E-2</v>
      </c>
      <c r="H14" s="106">
        <v>6.5775115923984551E-2</v>
      </c>
      <c r="I14" s="106">
        <v>4.5437812471242678E-2</v>
      </c>
    </row>
    <row r="15" spans="1:9">
      <c r="A15" s="52" t="s">
        <v>198</v>
      </c>
      <c r="B15" s="53"/>
      <c r="C15" s="53"/>
      <c r="D15" s="56"/>
      <c r="E15" s="56"/>
      <c r="F15" s="56">
        <v>-7.0000000000000001E-3</v>
      </c>
      <c r="G15" s="106">
        <v>0</v>
      </c>
      <c r="H15" s="106">
        <v>0</v>
      </c>
      <c r="I15" s="106">
        <v>0</v>
      </c>
    </row>
    <row r="16" spans="1:9">
      <c r="A16" s="136" t="s">
        <v>199</v>
      </c>
      <c r="B16" s="106"/>
      <c r="C16" s="106"/>
      <c r="D16" s="106"/>
      <c r="E16" s="106"/>
      <c r="F16" s="106">
        <v>2.3857042415509067E-3</v>
      </c>
      <c r="G16" s="56">
        <v>-2.0566828603672122E-4</v>
      </c>
      <c r="H16" s="56">
        <v>8.0622271037900095E-3</v>
      </c>
      <c r="I16" s="56">
        <v>2.4691045729558159E-2</v>
      </c>
    </row>
    <row r="17" spans="1:9" ht="15.75" thickBot="1">
      <c r="A17" s="107" t="s">
        <v>23</v>
      </c>
      <c r="B17" s="107"/>
      <c r="C17" s="107"/>
      <c r="D17" s="107">
        <v>6.4844544852376007E-3</v>
      </c>
      <c r="E17" s="107">
        <v>4.7174343604349467E-2</v>
      </c>
      <c r="F17" s="107">
        <v>2.2175704241550909E-2</v>
      </c>
      <c r="G17" s="107">
        <v>6.2113206662006482E-2</v>
      </c>
      <c r="H17" s="107">
        <v>7.3837343027774782E-2</v>
      </c>
      <c r="I17" s="107">
        <v>7.0128858200800837E-2</v>
      </c>
    </row>
    <row r="18" spans="1:9">
      <c r="A18" s="137"/>
      <c r="B18" s="7"/>
      <c r="C18" s="7"/>
      <c r="D18" s="7"/>
      <c r="E18" s="7"/>
      <c r="F18" s="7"/>
      <c r="G18" s="7"/>
      <c r="H18" s="7"/>
      <c r="I18" s="7"/>
    </row>
    <row r="19" spans="1:9">
      <c r="A19" s="40" t="s">
        <v>134</v>
      </c>
    </row>
    <row r="20" spans="1:9" ht="15.75" thickBot="1">
      <c r="A20" s="1" t="s">
        <v>8</v>
      </c>
      <c r="G20" s="147"/>
      <c r="H20" s="147"/>
      <c r="I20" s="147"/>
    </row>
    <row r="21" spans="1:9" ht="15.75" thickBot="1">
      <c r="A21" s="48" t="s">
        <v>20</v>
      </c>
      <c r="B21" s="17">
        <v>2011</v>
      </c>
      <c r="C21" s="17">
        <v>2012</v>
      </c>
      <c r="D21" s="17">
        <v>2013</v>
      </c>
      <c r="E21" s="17">
        <v>2014</v>
      </c>
      <c r="F21" s="17">
        <v>2015</v>
      </c>
      <c r="G21" s="42" t="s">
        <v>256</v>
      </c>
      <c r="H21" s="42">
        <v>2017</v>
      </c>
      <c r="I21" s="42">
        <v>2018</v>
      </c>
    </row>
    <row r="22" spans="1:9" ht="15.75" thickTop="1">
      <c r="A22" s="62" t="s">
        <v>22</v>
      </c>
      <c r="B22" s="51"/>
      <c r="C22" s="51"/>
      <c r="D22" s="51">
        <v>3551.5239999999999</v>
      </c>
      <c r="E22" s="51">
        <v>3655.7910000000002</v>
      </c>
      <c r="F22" s="51">
        <v>3795.9520000000002</v>
      </c>
      <c r="G22" s="51">
        <v>1102.4000000000001</v>
      </c>
      <c r="H22" s="51">
        <v>1188.671</v>
      </c>
      <c r="I22" s="51">
        <v>1227.4449999999999</v>
      </c>
    </row>
    <row r="23" spans="1:9">
      <c r="A23" s="36" t="s">
        <v>287</v>
      </c>
      <c r="B23" s="49"/>
      <c r="C23" s="49"/>
      <c r="D23" s="49">
        <v>2406.0030000000002</v>
      </c>
      <c r="E23" s="49">
        <v>2430.3209999999999</v>
      </c>
      <c r="F23" s="49">
        <v>2702.9840000000004</v>
      </c>
      <c r="G23" s="49" t="s">
        <v>67</v>
      </c>
      <c r="H23" s="49" t="s">
        <v>67</v>
      </c>
      <c r="I23" s="49" t="s">
        <v>67</v>
      </c>
    </row>
    <row r="24" spans="1:9">
      <c r="A24" s="36" t="s">
        <v>288</v>
      </c>
      <c r="B24" s="49"/>
      <c r="C24" s="49"/>
      <c r="D24" s="49">
        <v>1145.521</v>
      </c>
      <c r="E24" s="49">
        <v>1225.47</v>
      </c>
      <c r="F24" s="49">
        <v>1092.9680000000001</v>
      </c>
      <c r="G24" s="49" t="s">
        <v>67</v>
      </c>
      <c r="H24" s="49" t="s">
        <v>67</v>
      </c>
      <c r="I24" s="49" t="s">
        <v>67</v>
      </c>
    </row>
    <row r="25" spans="1:9">
      <c r="A25" s="36"/>
      <c r="B25" s="49"/>
      <c r="C25" s="49"/>
      <c r="D25" s="49"/>
      <c r="E25" s="49"/>
      <c r="F25" s="49"/>
      <c r="G25" s="49"/>
      <c r="H25" s="49"/>
      <c r="I25" s="49"/>
    </row>
    <row r="26" spans="1:9">
      <c r="A26" s="150" t="s">
        <v>292</v>
      </c>
      <c r="B26" s="50"/>
      <c r="C26" s="50"/>
      <c r="D26" s="51">
        <v>-3204.8679999999999</v>
      </c>
      <c r="E26" s="51">
        <v>-3417.42</v>
      </c>
      <c r="F26" s="51">
        <v>-3484.8450000000003</v>
      </c>
      <c r="G26" s="51">
        <v>-954.21500000000015</v>
      </c>
      <c r="H26" s="51">
        <v>-1012.6200000000001</v>
      </c>
      <c r="I26" s="51">
        <v>-985.3649999999999</v>
      </c>
    </row>
    <row r="27" spans="1:9">
      <c r="A27" s="62"/>
      <c r="B27" s="50"/>
      <c r="C27" s="50"/>
      <c r="D27" s="50"/>
      <c r="E27" s="50"/>
      <c r="F27" s="50"/>
      <c r="G27" s="50"/>
      <c r="H27" s="50"/>
      <c r="I27" s="50"/>
    </row>
    <row r="28" spans="1:9">
      <c r="A28" s="62" t="s">
        <v>25</v>
      </c>
      <c r="B28" s="51"/>
      <c r="C28" s="51"/>
      <c r="D28" s="51">
        <v>346.65600000000001</v>
      </c>
      <c r="E28" s="51">
        <v>238.37100000000001</v>
      </c>
      <c r="F28" s="51">
        <v>311.10700000000003</v>
      </c>
      <c r="G28" s="51">
        <v>148.185</v>
      </c>
      <c r="H28" s="51">
        <v>176.05099999999999</v>
      </c>
      <c r="I28" s="51">
        <v>242.08</v>
      </c>
    </row>
    <row r="29" spans="1:9">
      <c r="A29" s="52" t="s">
        <v>264</v>
      </c>
      <c r="B29" s="51"/>
      <c r="C29" s="51"/>
      <c r="D29" s="56">
        <v>9.760767490237994E-2</v>
      </c>
      <c r="E29" s="56">
        <v>6.5203672748250646E-2</v>
      </c>
      <c r="F29" s="56">
        <v>8.1957569537233349E-2</v>
      </c>
      <c r="G29" s="56">
        <v>0.1344203555878084</v>
      </c>
      <c r="H29" s="56">
        <v>0.14810742417372005</v>
      </c>
      <c r="I29" s="56">
        <v>0.19722268614887026</v>
      </c>
    </row>
    <row r="30" spans="1:9">
      <c r="A30" s="62"/>
      <c r="B30" s="51"/>
      <c r="C30" s="51"/>
      <c r="D30" s="51"/>
      <c r="E30" s="51"/>
      <c r="F30" s="51"/>
      <c r="G30" s="51"/>
      <c r="H30" s="51"/>
      <c r="I30" s="51"/>
    </row>
    <row r="31" spans="1:9">
      <c r="A31" s="52" t="s">
        <v>197</v>
      </c>
      <c r="B31" s="53"/>
      <c r="C31" s="53"/>
      <c r="D31" s="56"/>
      <c r="E31" s="56"/>
      <c r="F31" s="56">
        <v>5.5209718619094697E-2</v>
      </c>
      <c r="G31" s="106">
        <v>0.15398071364900989</v>
      </c>
      <c r="H31" s="106">
        <v>6.916882066592267E-2</v>
      </c>
      <c r="I31" s="106">
        <v>9.3484642194806344E-2</v>
      </c>
    </row>
    <row r="32" spans="1:9">
      <c r="A32" s="52" t="s">
        <v>198</v>
      </c>
      <c r="B32" s="53"/>
      <c r="C32" s="53"/>
      <c r="D32" s="56"/>
      <c r="E32" s="56"/>
      <c r="F32" s="56">
        <v>-1.4994618795280898E-2</v>
      </c>
      <c r="G32" s="106">
        <v>-0.47175076157133322</v>
      </c>
      <c r="H32" s="106">
        <v>-9.9507509997398547E-3</v>
      </c>
      <c r="I32" s="106">
        <v>-0.12323551522863996</v>
      </c>
    </row>
    <row r="33" spans="1:9">
      <c r="A33" s="136" t="s">
        <v>199</v>
      </c>
      <c r="B33" s="106"/>
      <c r="C33" s="106"/>
      <c r="D33" s="106"/>
      <c r="E33" s="106"/>
      <c r="F33" s="106">
        <v>-1.8756542701703627E-3</v>
      </c>
      <c r="G33" s="56">
        <v>7.4511079691194082E-3</v>
      </c>
      <c r="H33" s="56">
        <v>1.8909651669085648E-2</v>
      </c>
      <c r="I33" s="56">
        <v>6.2370496125504715E-2</v>
      </c>
    </row>
    <row r="34" spans="1:9" ht="15.75" thickBot="1">
      <c r="A34" s="107" t="s">
        <v>23</v>
      </c>
      <c r="B34" s="107"/>
      <c r="C34" s="107"/>
      <c r="D34" s="107">
        <v>0.16288917150068172</v>
      </c>
      <c r="E34" s="107">
        <v>2.9358382485941137E-2</v>
      </c>
      <c r="F34" s="107">
        <v>3.8339445553643436E-2</v>
      </c>
      <c r="G34" s="107">
        <v>-0.31031893995320381</v>
      </c>
      <c r="H34" s="107">
        <v>7.8257438316400529E-2</v>
      </c>
      <c r="I34" s="107">
        <v>3.2619623091671102E-2</v>
      </c>
    </row>
    <row r="35" spans="1:9">
      <c r="A35" s="2" t="s">
        <v>336</v>
      </c>
    </row>
    <row r="36" spans="1:9">
      <c r="A36" s="2"/>
    </row>
    <row r="37" spans="1:9">
      <c r="A37" s="40" t="s">
        <v>273</v>
      </c>
    </row>
    <row r="38" spans="1:9" ht="15.75" thickBot="1">
      <c r="A38" s="1" t="s">
        <v>8</v>
      </c>
      <c r="G38" s="147"/>
      <c r="H38" s="147"/>
      <c r="I38" s="147"/>
    </row>
    <row r="39" spans="1:9" ht="15.75" thickBot="1">
      <c r="A39" s="48" t="s">
        <v>20</v>
      </c>
      <c r="B39" s="17">
        <v>2011</v>
      </c>
      <c r="C39" s="17">
        <v>2012</v>
      </c>
      <c r="D39" s="17">
        <v>2013</v>
      </c>
      <c r="E39" s="17">
        <v>2014</v>
      </c>
      <c r="F39" s="17">
        <v>2015</v>
      </c>
      <c r="G39" s="42" t="s">
        <v>256</v>
      </c>
      <c r="H39" s="42">
        <v>2017</v>
      </c>
      <c r="I39" s="42" t="s">
        <v>359</v>
      </c>
    </row>
    <row r="40" spans="1:9" ht="15.75" thickTop="1">
      <c r="A40" s="62" t="s">
        <v>22</v>
      </c>
      <c r="B40" s="51"/>
      <c r="C40" s="51"/>
      <c r="D40" s="51">
        <v>886.86800000000005</v>
      </c>
      <c r="E40" s="51">
        <v>2052.2280000000001</v>
      </c>
      <c r="F40" s="51">
        <v>1780.364</v>
      </c>
      <c r="G40" s="51">
        <v>1776.5409999999999</v>
      </c>
      <c r="H40" s="51">
        <v>1832.068</v>
      </c>
      <c r="I40" s="51">
        <v>1880.0659999999998</v>
      </c>
    </row>
    <row r="41" spans="1:9">
      <c r="A41" s="62"/>
      <c r="B41" s="51"/>
      <c r="C41" s="51"/>
      <c r="D41" s="51"/>
      <c r="E41" s="51"/>
      <c r="F41" s="51"/>
      <c r="G41" s="51"/>
      <c r="H41" s="51"/>
      <c r="I41" s="51"/>
    </row>
    <row r="42" spans="1:9">
      <c r="A42" s="150" t="s">
        <v>292</v>
      </c>
      <c r="B42" s="50"/>
      <c r="C42" s="50"/>
      <c r="D42" s="51">
        <v>-894.5630000000001</v>
      </c>
      <c r="E42" s="51">
        <v>-2037.558</v>
      </c>
      <c r="F42" s="51">
        <v>-1777.434</v>
      </c>
      <c r="G42" s="51">
        <v>-1695.635</v>
      </c>
      <c r="H42" s="51">
        <v>-1763.616</v>
      </c>
      <c r="I42" s="149">
        <v>-1826.0619999999999</v>
      </c>
    </row>
    <row r="43" spans="1:9">
      <c r="A43" s="62"/>
      <c r="B43" s="50"/>
      <c r="C43" s="50"/>
      <c r="D43" s="50"/>
      <c r="E43" s="50"/>
      <c r="F43" s="50"/>
      <c r="G43" s="50"/>
      <c r="H43" s="50"/>
      <c r="I43" s="50"/>
    </row>
    <row r="44" spans="1:9">
      <c r="A44" s="62" t="s">
        <v>25</v>
      </c>
      <c r="B44" s="51"/>
      <c r="C44" s="51"/>
      <c r="D44" s="51">
        <v>-7.6950000000000003</v>
      </c>
      <c r="E44" s="51">
        <v>14.67</v>
      </c>
      <c r="F44" s="51">
        <v>2.93</v>
      </c>
      <c r="G44" s="51">
        <v>80.906000000000006</v>
      </c>
      <c r="H44" s="51">
        <v>68.451999999999998</v>
      </c>
      <c r="I44" s="51">
        <v>54.003999999999998</v>
      </c>
    </row>
    <row r="45" spans="1:9">
      <c r="A45" s="52" t="s">
        <v>264</v>
      </c>
      <c r="B45" s="51"/>
      <c r="C45" s="51"/>
      <c r="D45" s="56">
        <v>-8.6766012529485778E-3</v>
      </c>
      <c r="E45" s="56">
        <v>7.1483285482899558E-3</v>
      </c>
      <c r="F45" s="56">
        <v>1.6457308730124852E-3</v>
      </c>
      <c r="G45" s="56">
        <v>4.5541307518374194E-2</v>
      </c>
      <c r="H45" s="56">
        <v>3.7363241975734526E-2</v>
      </c>
      <c r="I45" s="56">
        <v>2.8724523500770718E-2</v>
      </c>
    </row>
    <row r="46" spans="1:9">
      <c r="A46" s="62"/>
      <c r="B46" s="51"/>
      <c r="C46" s="51"/>
      <c r="D46" s="51"/>
      <c r="E46" s="51"/>
      <c r="F46" s="51"/>
      <c r="G46" s="51"/>
      <c r="H46" s="51"/>
      <c r="I46" s="51"/>
    </row>
    <row r="47" spans="1:9">
      <c r="A47" s="52" t="s">
        <v>197</v>
      </c>
      <c r="B47" s="53"/>
      <c r="C47" s="53"/>
      <c r="D47" s="56"/>
      <c r="E47" s="56"/>
      <c r="F47" s="56">
        <v>-0.14219999999999999</v>
      </c>
      <c r="G47" s="56">
        <v>2.1982258413485223E-2</v>
      </c>
      <c r="H47" s="56">
        <v>2.6896086271017694E-2</v>
      </c>
      <c r="I47" s="106">
        <v>-9.7385031559963919E-2</v>
      </c>
    </row>
    <row r="48" spans="1:9">
      <c r="A48" s="52" t="s">
        <v>198</v>
      </c>
      <c r="B48" s="53"/>
      <c r="C48" s="53"/>
      <c r="D48" s="56"/>
      <c r="E48" s="56"/>
      <c r="F48" s="56">
        <v>0</v>
      </c>
      <c r="G48" s="56">
        <v>0</v>
      </c>
      <c r="H48" s="56">
        <v>3.1949727025721852E-3</v>
      </c>
      <c r="I48" s="106">
        <v>8.6549735053502386E-2</v>
      </c>
    </row>
    <row r="49" spans="1:32">
      <c r="A49" s="136" t="s">
        <v>199</v>
      </c>
      <c r="B49" s="106"/>
      <c r="C49" s="106"/>
      <c r="D49" s="106"/>
      <c r="E49" s="106"/>
      <c r="F49" s="106">
        <v>9.7273897442193835E-3</v>
      </c>
      <c r="G49" s="106">
        <v>-2.3608617342021576E-2</v>
      </c>
      <c r="H49" s="106">
        <v>1.1646227134638476E-3</v>
      </c>
      <c r="I49" s="56">
        <v>3.7034105720966659E-2</v>
      </c>
    </row>
    <row r="50" spans="1:32" ht="15.75" thickBot="1">
      <c r="A50" s="107" t="s">
        <v>23</v>
      </c>
      <c r="B50" s="107"/>
      <c r="C50" s="107"/>
      <c r="D50" s="107">
        <v>0.98069041913359256</v>
      </c>
      <c r="E50" s="107">
        <v>1.3140174186011899</v>
      </c>
      <c r="F50" s="107">
        <v>-0.13247261025578061</v>
      </c>
      <c r="G50" s="107">
        <v>-1.2239152018477251E-3</v>
      </c>
      <c r="H50" s="107">
        <v>3.1255681687053727E-2</v>
      </c>
      <c r="I50" s="55">
        <v>2.6198809214505125E-2</v>
      </c>
    </row>
    <row r="51" spans="1:32">
      <c r="A51" s="2" t="s">
        <v>337</v>
      </c>
    </row>
    <row r="52" spans="1:32">
      <c r="A52" s="201" t="s">
        <v>352</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row>
    <row r="53" spans="1:32">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row>
    <row r="54" spans="1:32">
      <c r="A54" s="40" t="s">
        <v>156</v>
      </c>
    </row>
    <row r="55" spans="1:32" ht="15.75" thickBot="1">
      <c r="A55" s="1" t="s">
        <v>8</v>
      </c>
      <c r="G55" s="147"/>
      <c r="H55" s="147"/>
      <c r="I55" s="147"/>
    </row>
    <row r="56" spans="1:32" ht="15.75" thickBot="1">
      <c r="A56" s="48" t="s">
        <v>20</v>
      </c>
      <c r="B56" s="17">
        <v>2011</v>
      </c>
      <c r="C56" s="17">
        <v>2012</v>
      </c>
      <c r="D56" s="17">
        <v>2013</v>
      </c>
      <c r="E56" s="17">
        <v>2014</v>
      </c>
      <c r="F56" s="17">
        <v>2015</v>
      </c>
      <c r="G56" s="17">
        <v>2016</v>
      </c>
      <c r="H56" s="17">
        <v>2017</v>
      </c>
      <c r="I56" s="42" t="s">
        <v>362</v>
      </c>
    </row>
    <row r="57" spans="1:32" ht="15.75" thickTop="1">
      <c r="A57" s="62" t="s">
        <v>22</v>
      </c>
      <c r="B57" s="51"/>
      <c r="C57" s="51"/>
      <c r="D57" s="51"/>
      <c r="E57" s="51"/>
      <c r="F57" s="51">
        <v>450.54399999999998</v>
      </c>
      <c r="G57" s="51">
        <v>1326.1509999999998</v>
      </c>
      <c r="H57" s="51">
        <v>2963.674</v>
      </c>
      <c r="I57" s="51">
        <v>4029.3359999999993</v>
      </c>
    </row>
    <row r="58" spans="1:32">
      <c r="A58" s="52" t="s">
        <v>315</v>
      </c>
      <c r="B58" s="51"/>
      <c r="C58" s="51"/>
      <c r="D58" s="51"/>
      <c r="E58" s="51"/>
      <c r="F58" s="51"/>
      <c r="G58" s="49">
        <v>1012.4459999999999</v>
      </c>
      <c r="H58" s="49">
        <v>1369.6599999999999</v>
      </c>
      <c r="I58" s="49">
        <v>1520.498</v>
      </c>
    </row>
    <row r="59" spans="1:32">
      <c r="A59" s="52" t="s">
        <v>316</v>
      </c>
      <c r="B59" s="51"/>
      <c r="C59" s="51"/>
      <c r="D59" s="51"/>
      <c r="E59" s="51"/>
      <c r="F59" s="51"/>
      <c r="G59" s="49" t="s">
        <v>67</v>
      </c>
      <c r="H59" s="49">
        <v>1234.336</v>
      </c>
      <c r="I59" s="49">
        <v>2295.8820000000001</v>
      </c>
    </row>
    <row r="60" spans="1:32">
      <c r="A60" s="52" t="s">
        <v>317</v>
      </c>
      <c r="B60" s="51"/>
      <c r="C60" s="51"/>
      <c r="D60" s="51"/>
      <c r="E60" s="51"/>
      <c r="F60" s="51"/>
      <c r="G60" s="49">
        <v>313.70500000000004</v>
      </c>
      <c r="H60" s="49">
        <v>359.67800000000017</v>
      </c>
      <c r="I60" s="49">
        <v>212.95599999999979</v>
      </c>
    </row>
    <row r="61" spans="1:32">
      <c r="A61" s="62"/>
      <c r="B61" s="51"/>
      <c r="C61" s="51"/>
      <c r="D61" s="51"/>
      <c r="E61" s="51"/>
      <c r="F61" s="51"/>
      <c r="G61" s="51"/>
      <c r="H61" s="51"/>
      <c r="I61" s="51"/>
    </row>
    <row r="62" spans="1:32">
      <c r="A62" s="150" t="s">
        <v>318</v>
      </c>
      <c r="B62" s="51"/>
      <c r="C62" s="51"/>
      <c r="D62" s="51"/>
      <c r="E62" s="51"/>
      <c r="F62" s="51"/>
      <c r="G62" s="51">
        <v>-1518.3729999999998</v>
      </c>
      <c r="H62" s="51">
        <v>-2949.2030000000004</v>
      </c>
      <c r="I62" s="51">
        <v>-3778.3799999999997</v>
      </c>
    </row>
    <row r="63" spans="1:32">
      <c r="A63" s="62"/>
      <c r="B63" s="51"/>
      <c r="C63" s="51"/>
      <c r="D63" s="51"/>
      <c r="E63" s="51"/>
      <c r="F63" s="51"/>
      <c r="G63" s="51"/>
      <c r="H63" s="51"/>
      <c r="I63" s="51"/>
    </row>
    <row r="64" spans="1:32">
      <c r="A64" s="189" t="s">
        <v>319</v>
      </c>
      <c r="B64" s="51"/>
      <c r="C64" s="51"/>
      <c r="D64" s="51"/>
      <c r="E64" s="51"/>
      <c r="F64" s="51"/>
      <c r="G64" s="51">
        <v>-192.22200000000001</v>
      </c>
      <c r="H64" s="51">
        <v>14.470999999999933</v>
      </c>
      <c r="I64" s="51">
        <v>250.95600000000002</v>
      </c>
    </row>
    <row r="65" spans="1:9">
      <c r="A65" s="190" t="s">
        <v>320</v>
      </c>
      <c r="B65" s="51"/>
      <c r="C65" s="51"/>
      <c r="D65" s="51"/>
      <c r="E65" s="51"/>
      <c r="F65" s="51"/>
      <c r="G65" s="56">
        <v>-0.14494729484048199</v>
      </c>
      <c r="H65" s="56">
        <v>4.8827907522891968E-3</v>
      </c>
      <c r="I65" s="56">
        <v>6.2282222182513468E-2</v>
      </c>
    </row>
    <row r="66" spans="1:9">
      <c r="A66" s="62"/>
      <c r="B66" s="51"/>
      <c r="C66" s="51"/>
      <c r="D66" s="51"/>
      <c r="E66" s="51"/>
      <c r="F66" s="51"/>
      <c r="G66" s="51"/>
      <c r="H66" s="51"/>
      <c r="I66" s="51"/>
    </row>
    <row r="67" spans="1:9">
      <c r="A67" s="190" t="s">
        <v>321</v>
      </c>
      <c r="B67" s="51"/>
      <c r="C67" s="51"/>
      <c r="D67" s="51"/>
      <c r="E67" s="51"/>
      <c r="F67" s="51"/>
      <c r="G67" s="49">
        <v>-23.76</v>
      </c>
      <c r="H67" s="49">
        <v>-40.140999999999998</v>
      </c>
      <c r="I67" s="49">
        <v>-56.816000000000003</v>
      </c>
    </row>
    <row r="68" spans="1:9">
      <c r="A68" s="190" t="s">
        <v>322</v>
      </c>
      <c r="B68" s="51"/>
      <c r="C68" s="51"/>
      <c r="D68" s="51"/>
      <c r="E68" s="51"/>
      <c r="F68" s="51"/>
      <c r="G68" s="49">
        <v>-34.890999999999998</v>
      </c>
      <c r="H68" s="49">
        <v>-144.536</v>
      </c>
      <c r="I68" s="49">
        <v>-184.113</v>
      </c>
    </row>
    <row r="69" spans="1:9">
      <c r="A69" s="62"/>
      <c r="B69" s="51"/>
      <c r="C69" s="51"/>
      <c r="D69" s="51"/>
      <c r="E69" s="51"/>
      <c r="F69" s="51"/>
      <c r="G69" s="51"/>
      <c r="H69" s="51"/>
      <c r="I69" s="51"/>
    </row>
    <row r="70" spans="1:9">
      <c r="A70" s="150" t="s">
        <v>323</v>
      </c>
      <c r="B70" s="50"/>
      <c r="C70" s="50"/>
      <c r="D70" s="50"/>
      <c r="E70" s="50"/>
      <c r="F70" s="51">
        <v>-561.69299999999998</v>
      </c>
      <c r="G70" s="51">
        <v>-1577.0249999999999</v>
      </c>
      <c r="H70" s="51">
        <v>-3133.886</v>
      </c>
      <c r="I70" s="51">
        <v>-4019.3089999999993</v>
      </c>
    </row>
    <row r="71" spans="1:9">
      <c r="A71" s="62"/>
      <c r="B71" s="50"/>
      <c r="C71" s="50"/>
      <c r="D71" s="50"/>
      <c r="E71" s="50"/>
      <c r="F71" s="50"/>
      <c r="G71" s="50"/>
      <c r="H71" s="50"/>
      <c r="I71" s="50"/>
    </row>
    <row r="72" spans="1:9">
      <c r="A72" s="62" t="s">
        <v>25</v>
      </c>
      <c r="B72" s="51"/>
      <c r="C72" s="51"/>
      <c r="D72" s="51"/>
      <c r="E72" s="51"/>
      <c r="F72" s="51">
        <v>-111.149</v>
      </c>
      <c r="G72" s="51">
        <v>-250.87400000000002</v>
      </c>
      <c r="H72" s="51">
        <v>-170.21200000000005</v>
      </c>
      <c r="I72" s="51">
        <v>10.027000000000001</v>
      </c>
    </row>
    <row r="73" spans="1:9">
      <c r="A73" s="52" t="s">
        <v>264</v>
      </c>
      <c r="B73" s="51"/>
      <c r="C73" s="51"/>
      <c r="D73" s="51"/>
      <c r="E73" s="51"/>
      <c r="F73" s="56">
        <v>-0.24669954543840336</v>
      </c>
      <c r="G73" s="56">
        <v>-0.18917453593142866</v>
      </c>
      <c r="H73" s="56">
        <v>-5.7432767571602018E-2</v>
      </c>
      <c r="I73" s="56">
        <v>2.4884993457979189E-3</v>
      </c>
    </row>
    <row r="74" spans="1:9">
      <c r="A74" s="62"/>
      <c r="B74" s="51"/>
      <c r="C74" s="51"/>
      <c r="D74" s="51"/>
      <c r="E74" s="51"/>
      <c r="F74" s="51"/>
      <c r="G74" s="51"/>
      <c r="H74" s="51"/>
      <c r="I74" s="51"/>
    </row>
    <row r="75" spans="1:9">
      <c r="A75" s="52" t="s">
        <v>197</v>
      </c>
      <c r="B75" s="53"/>
      <c r="C75" s="53"/>
      <c r="D75" s="56"/>
      <c r="E75" s="56"/>
      <c r="F75" s="56" t="s">
        <v>67</v>
      </c>
      <c r="G75" s="56" t="s">
        <v>67</v>
      </c>
      <c r="H75" s="56">
        <v>0.37037749541769105</v>
      </c>
      <c r="I75" s="56">
        <v>5.5333983768274919E-2</v>
      </c>
    </row>
    <row r="76" spans="1:9">
      <c r="A76" s="52" t="s">
        <v>198</v>
      </c>
      <c r="B76" s="53"/>
      <c r="C76" s="53"/>
      <c r="D76" s="56"/>
      <c r="E76" s="56"/>
      <c r="F76" s="56" t="s">
        <v>67</v>
      </c>
      <c r="G76" s="56" t="s">
        <v>67</v>
      </c>
      <c r="H76" s="56">
        <v>1.0167961738994806</v>
      </c>
      <c r="I76" s="56">
        <v>0.24222303498614964</v>
      </c>
    </row>
    <row r="77" spans="1:9">
      <c r="A77" s="136" t="s">
        <v>199</v>
      </c>
      <c r="B77" s="106"/>
      <c r="C77" s="106"/>
      <c r="D77" s="106"/>
      <c r="E77" s="106"/>
      <c r="F77" s="106" t="s">
        <v>67</v>
      </c>
      <c r="G77" s="106" t="s">
        <v>67</v>
      </c>
      <c r="H77" s="106">
        <v>2.6013007764254859E-2</v>
      </c>
      <c r="I77" s="106">
        <v>6.2017617322282836E-2</v>
      </c>
    </row>
    <row r="78" spans="1:9">
      <c r="A78" s="52" t="s">
        <v>236</v>
      </c>
      <c r="B78" s="106"/>
      <c r="C78" s="106"/>
      <c r="D78" s="106"/>
      <c r="E78" s="106"/>
      <c r="F78" s="106" t="s">
        <v>67</v>
      </c>
      <c r="G78" s="106" t="s">
        <v>67</v>
      </c>
      <c r="H78" s="106">
        <v>-0.17839290171195502</v>
      </c>
      <c r="I78" s="106" t="s">
        <v>67</v>
      </c>
    </row>
    <row r="79" spans="1:9" ht="15.75" thickBot="1">
      <c r="A79" s="107" t="s">
        <v>23</v>
      </c>
      <c r="B79" s="107"/>
      <c r="C79" s="107"/>
      <c r="D79" s="107"/>
      <c r="E79" s="107"/>
      <c r="F79" s="55" t="s">
        <v>67</v>
      </c>
      <c r="G79" s="55">
        <v>1.94344392556554</v>
      </c>
      <c r="H79" s="55">
        <v>1.2347937753694715</v>
      </c>
      <c r="I79" s="55">
        <v>0.35957463607670737</v>
      </c>
    </row>
    <row r="80" spans="1:9" ht="15" customHeight="1">
      <c r="A80" s="202" t="s">
        <v>355</v>
      </c>
      <c r="B80" s="202"/>
      <c r="C80" s="202"/>
      <c r="D80" s="202"/>
      <c r="E80" s="202"/>
      <c r="F80" s="202"/>
      <c r="G80" s="202"/>
      <c r="H80" s="202"/>
      <c r="I80" s="202"/>
    </row>
  </sheetData>
  <mergeCells count="2">
    <mergeCell ref="A52:AF52"/>
    <mergeCell ref="A80:I80"/>
  </mergeCells>
  <pageMargins left="0.7" right="0.7" top="0.75" bottom="0.75" header="0.3" footer="0.3"/>
  <pageSetup paperSize="8" scale="92" orientation="portrait" r:id="rId1"/>
  <headerFooter>
    <oddHeader>&amp;L&amp;"Calibri"&amp;11 [Restricted]&amp;1#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Content</vt:lpstr>
      <vt:lpstr>APM</vt:lpstr>
      <vt:lpstr>Q FO</vt:lpstr>
      <vt:lpstr>Q IS</vt:lpstr>
      <vt:lpstr>Q BalSh</vt:lpstr>
      <vt:lpstr>Q CF</vt:lpstr>
      <vt:lpstr>Q EQ</vt:lpstr>
      <vt:lpstr>Q BSS</vt:lpstr>
      <vt:lpstr>Q BS</vt:lpstr>
      <vt:lpstr>Q FY KPI</vt:lpstr>
      <vt:lpstr>Q ND</vt:lpstr>
      <vt:lpstr>Q CE</vt:lpstr>
      <vt:lpstr>FY FO</vt:lpstr>
      <vt:lpstr>FY IS</vt:lpstr>
      <vt:lpstr>FY BalSh</vt:lpstr>
      <vt:lpstr>FY CF</vt:lpstr>
      <vt:lpstr>FY EQ</vt:lpstr>
      <vt:lpstr>FY BSS</vt:lpstr>
      <vt:lpstr>FY BS</vt:lpstr>
      <vt:lpstr>'FY BS'!Print_Area</vt:lpstr>
      <vt:lpstr>'FY EQ'!Print_Area</vt:lpstr>
      <vt:lpstr>'Q BalSh'!Print_Area</vt:lpstr>
      <vt:lpstr>'Q BS'!Print_Area</vt:lpstr>
      <vt:lpstr>'Q BSS'!Print_Area</vt:lpstr>
      <vt:lpstr>'Q CE'!Print_Area</vt:lpstr>
      <vt:lpstr>'Q CF'!Print_Area</vt:lpstr>
      <vt:lpstr>'Q EQ'!Print_Area</vt:lpstr>
      <vt:lpstr>'Q FO'!Print_Area</vt:lpstr>
      <vt:lpstr>'Q FY KPI'!Print_Area</vt:lpstr>
      <vt:lpstr>'Q IS'!Print_Area</vt:lpstr>
      <vt:lpstr>'Q ND'!Print_Area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Charlotte Eckerbom Norén</cp:lastModifiedBy>
  <cp:lastPrinted>2017-07-17T09:31:03Z</cp:lastPrinted>
  <dcterms:created xsi:type="dcterms:W3CDTF">2016-07-06T07:05:05Z</dcterms:created>
  <dcterms:modified xsi:type="dcterms:W3CDTF">2019-02-04T12:37:12Z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cc24b5-9d8f-4ec1-a511-b1ca88938b6e_Enabled">
    <vt:lpwstr>True</vt:lpwstr>
  </property>
  <property fmtid="{D5CDD505-2E9C-101B-9397-08002B2CF9AE}" pid="3" name="MSIP_Label_32cc24b5-9d8f-4ec1-a511-b1ca88938b6e_SiteId">
    <vt:lpwstr>1f8f841a-57bd-4a61-8f2c-aaa6507ce83b</vt:lpwstr>
  </property>
  <property fmtid="{D5CDD505-2E9C-101B-9397-08002B2CF9AE}" pid="4" name="MSIP_Label_32cc24b5-9d8f-4ec1-a511-b1ca88938b6e_Ref">
    <vt:lpwstr>https://api.informationprotection.azure.com/api/1f8f841a-57bd-4a61-8f2c-aaa6507ce83b</vt:lpwstr>
  </property>
  <property fmtid="{D5CDD505-2E9C-101B-9397-08002B2CF9AE}" pid="5" name="MSIP_Label_32cc24b5-9d8f-4ec1-a511-b1ca88938b6e_SetBy">
    <vt:lpwstr>Bjorn.Andersson@mtg.com</vt:lpwstr>
  </property>
  <property fmtid="{D5CDD505-2E9C-101B-9397-08002B2CF9AE}" pid="6" name="MSIP_Label_32cc24b5-9d8f-4ec1-a511-b1ca88938b6e_SetDate">
    <vt:lpwstr>2017-10-10T13:12:03.4271060+02:00</vt:lpwstr>
  </property>
  <property fmtid="{D5CDD505-2E9C-101B-9397-08002B2CF9AE}" pid="7" name="MSIP_Label_32cc24b5-9d8f-4ec1-a511-b1ca88938b6e_Name">
    <vt:lpwstr>Restricted</vt:lpwstr>
  </property>
  <property fmtid="{D5CDD505-2E9C-101B-9397-08002B2CF9AE}" pid="8" name="MSIP_Label_32cc24b5-9d8f-4ec1-a511-b1ca88938b6e_Application">
    <vt:lpwstr>Microsoft Azure Information Protection</vt:lpwstr>
  </property>
  <property fmtid="{D5CDD505-2E9C-101B-9397-08002B2CF9AE}" pid="9" name="MSIP_Label_32cc24b5-9d8f-4ec1-a511-b1ca88938b6e_Extended_MSFT_Method">
    <vt:lpwstr>Automatic</vt:lpwstr>
  </property>
  <property fmtid="{D5CDD505-2E9C-101B-9397-08002B2CF9AE}" pid="10" name="Sensitivity">
    <vt:lpwstr>Restricted</vt:lpwstr>
  </property>
</Properties>
</file>